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mmencer ici" sheetId="1" state="visible" r:id="rId3"/>
    <sheet name="Poste unique" sheetId="2" state="visible" r:id="rId4"/>
    <sheet name="Suivi hebdomadaire" sheetId="3" state="visible" r:id="rId5"/>
    <sheet name="Six grandes pertes" sheetId="4" state="visible" r:id="rId6"/>
    <sheet name="Calculateur d'objectif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5" authorId="0">
      <text>
        <r>
          <rPr>
            <sz val="10"/>
            <rFont val="Arial"/>
            <family val="2"/>
          </rPr>
          <t xml:space="preserve">Temps total du poste payé — ex. 8h = 480 min</t>
        </r>
      </text>
    </comment>
    <comment ref="B6" authorId="0">
      <text>
        <r>
          <rPr>
            <sz val="10"/>
            <rFont val="Arial"/>
            <family val="2"/>
          </rPr>
          <t xml:space="preserve">Déjeuner + pauses programmées</t>
        </r>
      </text>
    </comment>
    <comment ref="B7" authorId="0">
      <text>
        <r>
          <rPr>
            <sz val="10"/>
            <rFont val="Arial"/>
            <family val="2"/>
          </rPr>
          <t xml:space="preserve">Maintenance préventive pendant le poste</t>
        </r>
      </text>
    </comment>
    <comment ref="B8" authorId="0">
      <text>
        <r>
          <rPr>
            <sz val="10"/>
            <rFont val="Arial"/>
            <family val="2"/>
          </rPr>
          <t xml:space="preserve">Pannes, attentes matière, changements de série dépassés</t>
        </r>
      </text>
    </comment>
    <comment ref="B9" authorId="0">
      <text>
        <r>
          <rPr>
            <sz val="10"/>
            <rFont val="Arial"/>
            <family val="2"/>
          </rPr>
          <t xml:space="preserve">Cycle le plus rapide — spec machine ou meilleure performance observée</t>
        </r>
      </text>
    </comment>
    <comment ref="B10" authorId="0">
      <text>
        <r>
          <rPr>
            <sz val="10"/>
            <rFont val="Arial"/>
            <family val="2"/>
          </rPr>
          <t xml:space="preserve">Quantité totale incluant bonnes pièces et rebuts</t>
        </r>
      </text>
    </comment>
    <comment ref="B11" authorId="0">
      <text>
        <r>
          <rPr>
            <sz val="10"/>
            <rFont val="Arial"/>
            <family val="2"/>
          </rPr>
          <t xml:space="preserve">Défauts, rebuts, pièces nécessitant retouche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25" authorId="0">
      <text>
        <r>
          <rPr>
            <sz val="10"/>
            <rFont val="Arial"/>
            <family val="2"/>
          </rPr>
          <t xml:space="preserve">Entrez la valeur ajoutée horaire de votre ligne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6" authorId="0">
      <text>
        <r>
          <rPr>
            <sz val="10"/>
            <rFont val="Arial"/>
            <family val="2"/>
          </rPr>
          <t xml:space="preserve">Durée totale du poste en minutes (ex. 480 pour 8h)</t>
        </r>
      </text>
    </comment>
  </commentList>
</comments>
</file>

<file path=xl/comments5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5" authorId="0">
      <text>
        <r>
          <rPr>
            <sz val="10"/>
            <rFont val="Arial"/>
            <family val="2"/>
          </rPr>
          <t xml:space="preserve">Votre TRS mesuré aujourd'hui</t>
        </r>
      </text>
    </comment>
    <comment ref="B6" authorId="0">
      <text>
        <r>
          <rPr>
            <sz val="10"/>
            <rFont val="Arial"/>
            <family val="2"/>
          </rPr>
          <t xml:space="preserve">Combien la ligne génère par heure de marche</t>
        </r>
      </text>
    </comment>
    <comment ref="B7" authorId="0">
      <text>
        <r>
          <rPr>
            <sz val="10"/>
            <rFont val="Arial"/>
            <family val="2"/>
          </rPr>
          <t xml:space="preserve">Heures de production par an (typique : 4000-5000)</t>
        </r>
      </text>
    </comment>
  </commentList>
</comments>
</file>

<file path=xl/sharedStrings.xml><?xml version="1.0" encoding="utf-8"?>
<sst xmlns="http://schemas.openxmlformats.org/spreadsheetml/2006/main" count="206" uniqueCount="188">
  <si>
    <t xml:space="preserve">Calculateur TRS TeepTrak — Modèle gratuit</t>
  </si>
  <si>
    <t xml:space="preserve">Calculez votre Taux de Rendement Synthétique en 3 minutes</t>
  </si>
  <si>
    <t xml:space="preserve">COMMENT UTILISER CE CALCULATEUR</t>
  </si>
  <si>
    <t xml:space="preserve">Étape 1</t>
  </si>
  <si>
    <t xml:space="preserve">Allez à l'onglet 'Poste unique'</t>
  </si>
  <si>
    <t xml:space="preserve">Commencez ici pour calculer le TRS d'un poste de production</t>
  </si>
  <si>
    <t xml:space="preserve">Étape 2</t>
  </si>
  <si>
    <t xml:space="preserve">Remplissez uniquement les cellules JAUNES</t>
  </si>
  <si>
    <t xml:space="preserve">Toutes les autres se calculent automatiquement</t>
  </si>
  <si>
    <t xml:space="preserve">Étape 3</t>
  </si>
  <si>
    <t xml:space="preserve">Lisez votre score TRS</t>
  </si>
  <si>
    <t xml:space="preserve">Le score composite et chaque composante (Disponibilité, Performance, Qualité) sont affichés</t>
  </si>
  <si>
    <t xml:space="preserve">Étape 4</t>
  </si>
  <si>
    <t xml:space="preserve">Essayez 'Suivi hebdomadaire'</t>
  </si>
  <si>
    <t xml:space="preserve">Suivez le TRS sur 7 jours et voyez la tendance</t>
  </si>
  <si>
    <t xml:space="preserve">Étape 5</t>
  </si>
  <si>
    <t xml:space="preserve">Utilisez 'Six grandes pertes'</t>
  </si>
  <si>
    <t xml:space="preserve">Diagnostiquez où votre capacité est réellement perdue</t>
  </si>
  <si>
    <t xml:space="preserve">LA FORMULE DU TRS</t>
  </si>
  <si>
    <t xml:space="preserve">TRS = Disponibilité × Performance × Qualité</t>
  </si>
  <si>
    <t xml:space="preserve">Disponibilité</t>
  </si>
  <si>
    <t xml:space="preserve"> = Temps de marche / Temps de production planifié</t>
  </si>
  <si>
    <t xml:space="preserve">Mesure les arrêts non planifiés</t>
  </si>
  <si>
    <t xml:space="preserve">Performance</t>
  </si>
  <si>
    <t xml:space="preserve"> = (Quantité réelle × Temps de cycle idéal) / Temps de marche</t>
  </si>
  <si>
    <t xml:space="preserve">Mesure les micro-arrêts et ralentissements</t>
  </si>
  <si>
    <t xml:space="preserve">Qualité</t>
  </si>
  <si>
    <t xml:space="preserve"> = Pièces conformes / Pièces totales</t>
  </si>
  <si>
    <t xml:space="preserve">Mesure les défauts et rebuts</t>
  </si>
  <si>
    <t xml:space="preserve">BENCHMARKS DE RÉFÉRENCE</t>
  </si>
  <si>
    <t xml:space="preserve">TRS classe mondiale</t>
  </si>
  <si>
    <t xml:space="preserve">85%</t>
  </si>
  <si>
    <t xml:space="preserve">Référence production discrète (seuls 9% des sites l'atteignent)</t>
  </si>
  <si>
    <t xml:space="preserve">TRS moyen</t>
  </si>
  <si>
    <t xml:space="preserve">60-65%</t>
  </si>
  <si>
    <t xml:space="preserve">Moyenne mondiale des manufacturiers</t>
  </si>
  <si>
    <t xml:space="preserve">En dessous de 65%</t>
  </si>
  <si>
    <t xml:space="preserve">Marge de progression</t>
  </si>
  <si>
    <t xml:space="preserve">Capacité récupérable significative sans nouveaux équipements</t>
  </si>
  <si>
    <t xml:space="preserve">IMPORTANT : LA LIMITE DU CALCUL MANUEL</t>
  </si>
  <si>
    <t xml:space="preserve">Le calcul manuel du TRS surestime typiquement la performance de 10 à 25 points car il ne peut pas</t>
  </si>
  <si>
    <t xml:space="preserve">capturer les micro-arrêts de moins de 5 minutes, qui représentent 8 à 15% du temps de production.</t>
  </si>
  <si>
    <t xml:space="preserve">Pour mesurer votre TRS réel automatiquement : teeptrak.com/fr/demande-de-demonstration/</t>
  </si>
  <si>
    <t xml:space="preserve">Calculateur TRS — Un poste de production</t>
  </si>
  <si>
    <t xml:space="preserve">Remplissez uniquement les cellules JAUNES. Le reste se calcule automatiquement.</t>
  </si>
  <si>
    <t xml:space="preserve">ÉTAPE 1 — VOS DONNÉES</t>
  </si>
  <si>
    <t xml:space="preserve">Durée du poste (minutes)</t>
  </si>
  <si>
    <t xml:space="preserve">Temps total du poste payé — ex. 8h = 480 min</t>
  </si>
  <si>
    <t xml:space="preserve">Pauses planifiées (minutes)</t>
  </si>
  <si>
    <t xml:space="preserve">Déjeuner + pauses programmées</t>
  </si>
  <si>
    <t xml:space="preserve">Maintenance planifiée (minutes)</t>
  </si>
  <si>
    <t xml:space="preserve">Maintenance préventive pendant le poste</t>
  </si>
  <si>
    <t xml:space="preserve">Arrêts non planifiés (minutes)</t>
  </si>
  <si>
    <t xml:space="preserve">Pannes, attentes matière, changements de série dépassés</t>
  </si>
  <si>
    <t xml:space="preserve">Temps de cycle idéal (secondes/unité)</t>
  </si>
  <si>
    <t xml:space="preserve">Cycle le plus rapide — spec machine ou meilleure performance observée</t>
  </si>
  <si>
    <t xml:space="preserve">Total unités produites</t>
  </si>
  <si>
    <t xml:space="preserve">Quantité totale incluant bonnes pièces et rebuts</t>
  </si>
  <si>
    <t xml:space="preserve">Unités rejetées/retouches</t>
  </si>
  <si>
    <t xml:space="preserve">Défauts, rebuts, pièces nécessitant retouche</t>
  </si>
  <si>
    <t xml:space="preserve">ÉTAPE 2 — CALCULS AUTOMATIQUES</t>
  </si>
  <si>
    <t xml:space="preserve">Temps de production planifié (min)</t>
  </si>
  <si>
    <t xml:space="preserve">Durée du poste moins arrêts planifiés</t>
  </si>
  <si>
    <t xml:space="preserve">Temps de marche (min)</t>
  </si>
  <si>
    <t xml:space="preserve">Temps planifié moins arrêts non planifiés</t>
  </si>
  <si>
    <t xml:space="preserve">Unités conformes</t>
  </si>
  <si>
    <t xml:space="preserve">Total produit moins rebuts</t>
  </si>
  <si>
    <t xml:space="preserve">Production idéale théorique</t>
  </si>
  <si>
    <t xml:space="preserve">Unités que la machine pourrait produire à vitesse idéale</t>
  </si>
  <si>
    <t xml:space="preserve">ÉTAPE 3 — VOTRE SCORE TRS</t>
  </si>
  <si>
    <t xml:space="preserve">Temps de marche ÷ Temps planifié</t>
  </si>
  <si>
    <t xml:space="preserve">(Unités × Cycle idéal) ÷ Temps de marche</t>
  </si>
  <si>
    <t xml:space="preserve">Unités conformes ÷ Unités totales</t>
  </si>
  <si>
    <t xml:space="preserve">TRS</t>
  </si>
  <si>
    <t xml:space="preserve">Disponibilité × Performance × Qualité</t>
  </si>
  <si>
    <t xml:space="preserve">ÉTAPE 4 — CE QUE VOTRE SCORE SIGNIFIE</t>
  </si>
  <si>
    <t xml:space="preserve">Niveau de votre score</t>
  </si>
  <si>
    <t xml:space="preserve">Classe mondiale = 85%+ | Moyenne = 60-65% | Sous 65% = marge de progression importante</t>
  </si>
  <si>
    <t xml:space="preserve">Capacité perdue</t>
  </si>
  <si>
    <t xml:space="preserve">De votre capacité théorique perdue pendant ce poste</t>
  </si>
  <si>
    <t xml:space="preserve">OÙ EST PASSÉE VOTRE CAPACITÉ</t>
  </si>
  <si>
    <t xml:space="preserve">Perte de disponibilité (arrêts)</t>
  </si>
  <si>
    <t xml:space="preserve">Cible : TPM + maintenance préventive + SMED pour changements</t>
  </si>
  <si>
    <t xml:space="preserve">Perte de performance (cycles lents)</t>
  </si>
  <si>
    <t xml:space="preserve">Cible : Kaizen, équilibrage de ligne, élimination micro-arrêts</t>
  </si>
  <si>
    <t xml:space="preserve">Perte de qualité (défauts)</t>
  </si>
  <si>
    <t xml:space="preserve">Cible : SPC, poka-yoke, contrôle qualité en ligne</t>
  </si>
  <si>
    <t xml:space="preserve">ENVIE DE MESURER VOTRE VRAI TRS AUTOMATIQUEMENT ?</t>
  </si>
  <si>
    <t xml:space="preserve">Le calcul manuel rate les micro-arrêts de moins de 5 min (8-15% du temps de production).</t>
  </si>
  <si>
    <t xml:space="preserve">Les capteurs IoT TeepTrak capturent chaque événement automatiquement. POC gratuit 48h sur vos lignes.</t>
  </si>
  <si>
    <t xml:space="preserve">teeptrak.com/fr/demande-de-demonstration/</t>
  </si>
  <si>
    <t xml:space="preserve">Suivi TRS hebdomadaire — Tendance sur 7 jours</t>
  </si>
  <si>
    <t xml:space="preserve">Remplissez les cellules JAUNES pour chaque jour. Le TRS hebdomadaire et la tendance se calculent automatiquement.</t>
  </si>
  <si>
    <t xml:space="preserve">Indicateur</t>
  </si>
  <si>
    <t xml:space="preserve">Lun</t>
  </si>
  <si>
    <t xml:space="preserve">Mar</t>
  </si>
  <si>
    <t xml:space="preserve">Mer</t>
  </si>
  <si>
    <t xml:space="preserve">Jeu</t>
  </si>
  <si>
    <t xml:space="preserve">Ven</t>
  </si>
  <si>
    <t xml:space="preserve">Sam</t>
  </si>
  <si>
    <t xml:space="preserve">Dim</t>
  </si>
  <si>
    <t xml:space="preserve">Total sem.</t>
  </si>
  <si>
    <t xml:space="preserve">Moy. sem.</t>
  </si>
  <si>
    <t xml:space="preserve">Moy. hebdo</t>
  </si>
  <si>
    <t xml:space="preserve">Temps planifié (min)</t>
  </si>
  <si>
    <t xml:space="preserve">Arrêts non planifiés (min)</t>
  </si>
  <si>
    <t xml:space="preserve">Temps de cycle idéal (sec/u)</t>
  </si>
  <si>
    <t xml:space="preserve">Unités rejetées</t>
  </si>
  <si>
    <t xml:space="preserve">DÉCOMPOSITION DU TRS</t>
  </si>
  <si>
    <t xml:space="preserve">TENDANCES</t>
  </si>
  <si>
    <t xml:space="preserve">Meilleur jour (TRS) :</t>
  </si>
  <si>
    <t xml:space="preserve"> ← reproduisez les conditions de ce jour</t>
  </si>
  <si>
    <t xml:space="preserve">Pire jour (TRS) :</t>
  </si>
  <si>
    <t xml:space="preserve"> ← enquêtez sur ce qui s'est passé ce jour</t>
  </si>
  <si>
    <t xml:space="preserve">PERTE HEBDOMADAIRE DE CAPACITÉ</t>
  </si>
  <si>
    <t xml:space="preserve">Valeur ajoutée horaire (€/h)</t>
  </si>
  <si>
    <t xml:space="preserve">← entrez la valeur ajoutée horaire de votre ligne</t>
  </si>
  <si>
    <t xml:space="preserve">Temps de marche hebdomadaire (heures)</t>
  </si>
  <si>
    <t xml:space="preserve">Capacité perdue cette semaine (€)</t>
  </si>
  <si>
    <t xml:space="preserve">← multipliez par 52 pour la perte annuelle. C'est de la capacité récupérable.</t>
  </si>
  <si>
    <t xml:space="preserve">Six grandes pertes — Diagnostic de capacité</t>
  </si>
  <si>
    <t xml:space="preserve">Catégorisez vos pertes par cause racine. Ciblez d'abord la plus importante.</t>
  </si>
  <si>
    <t xml:space="preserve">Catégorie</t>
  </si>
  <si>
    <t xml:space="preserve">Composante TRS</t>
  </si>
  <si>
    <t xml:space="preserve">Temps perdu (min/poste)</t>
  </si>
  <si>
    <t xml:space="preserve">% du poste</t>
  </si>
  <si>
    <t xml:space="preserve">Priorité</t>
  </si>
  <si>
    <t xml:space="preserve">Méthode d'amélioration</t>
  </si>
  <si>
    <t xml:space="preserve">Durée du poste (min) →</t>
  </si>
  <si>
    <t xml:space="preserve">← entrez la durée de votre poste</t>
  </si>
  <si>
    <t xml:space="preserve">1. Pannes équipement</t>
  </si>
  <si>
    <t xml:space="preserve">Maintenance préventive + TPM + surveillance conditionnelle</t>
  </si>
  <si>
    <t xml:space="preserve">2. Changements de série</t>
  </si>
  <si>
    <t xml:space="preserve">SMED — Single-Minute Exchange of Die</t>
  </si>
  <si>
    <t xml:space="preserve">3. Micro-arrêts (&lt;5min)</t>
  </si>
  <si>
    <t xml:space="preserve">Analyse causes racines + Kaizen — souvent invisibles au suivi manuel</t>
  </si>
  <si>
    <t xml:space="preserve">4. Ralentissements</t>
  </si>
  <si>
    <t xml:space="preserve">Équilibrage de ligne + formation opérateurs + réglage machines</t>
  </si>
  <si>
    <t xml:space="preserve">5. Défauts de procédé</t>
  </si>
  <si>
    <t xml:space="preserve">SPC — Maîtrise Statistique des Procédés + poka-yoke</t>
  </si>
  <si>
    <t xml:space="preserve">6. Pertes au démarrage</t>
  </si>
  <si>
    <t xml:space="preserve">Standardisation des procédures de démarrage</t>
  </si>
  <si>
    <t xml:space="preserve">TEMPS TOTAL PERDU</t>
  </si>
  <si>
    <t xml:space="preserve">du temps de poste perdu</t>
  </si>
  <si>
    <t xml:space="preserve">PARETO — VOTRE PRIORITÉ N°1</t>
  </si>
  <si>
    <t xml:space="preserve">Votre plus grande perte :</t>
  </si>
  <si>
    <t xml:space="preserve">Temps perdu par poste :</t>
  </si>
  <si>
    <t xml:space="preserve">minutes</t>
  </si>
  <si>
    <t xml:space="preserve">Impact annuel (200 postes/an) :</t>
  </si>
  <si>
    <t xml:space="preserve">heures/an de capacité récupérable</t>
  </si>
  <si>
    <t xml:space="preserve">Méthode recommandée :</t>
  </si>
  <si>
    <t xml:space="preserve">ENSEIGNEMENT CLÉ</t>
  </si>
  <si>
    <t xml:space="preserve">La catégorie 3 — Micro-arrêts — est typiquement la PLUS GRANDE perte cachée</t>
  </si>
  <si>
    <t xml:space="preserve">et celle que le suivi manuel SOUS-ESTIME toujours. Les arrêts de moins de 5 minutes ne sont jamais</t>
  </si>
  <si>
    <t xml:space="preserve">reportés par les opérateurs — pourtant ils représentent 8-15% du temps de production sur la plupart des lignes.</t>
  </si>
  <si>
    <t xml:space="preserve">Mesurez vos vrais micro-arrêts en 48h avec TeepTrak — POC gratuit</t>
  </si>
  <si>
    <t xml:space="preserve">Calculateur d'objectif — Combien vaut une amélioration du TRS ?</t>
  </si>
  <si>
    <t xml:space="preserve">Fixez un objectif de TRS et voyez l'impact financier avant d'investir dans un programme d'amélioration.</t>
  </si>
  <si>
    <t xml:space="preserve">SITUATION ACTUELLE</t>
  </si>
  <si>
    <t xml:space="preserve">TRS actuel (%)</t>
  </si>
  <si>
    <t xml:space="preserve">Votre TRS mesuré aujourd'hui</t>
  </si>
  <si>
    <t xml:space="preserve">Combien la ligne génère par heure de marche</t>
  </si>
  <si>
    <t xml:space="preserve">Heures de production annuelles</t>
  </si>
  <si>
    <t xml:space="preserve">Heures de production par an (typique : 4000-5000)</t>
  </si>
  <si>
    <t xml:space="preserve">Valeur de production annuelle actuelle</t>
  </si>
  <si>
    <t xml:space="preserve">SCÉNARIO D'OBJECTIF</t>
  </si>
  <si>
    <t xml:space="preserve">TRS visé (%)</t>
  </si>
  <si>
    <t xml:space="preserve">Entrez votre objectif de TRS réaliste</t>
  </si>
  <si>
    <t xml:space="preserve">Écart de TRS à combler</t>
  </si>
  <si>
    <t xml:space="preserve">Points de TRS à améliorer</t>
  </si>
  <si>
    <t xml:space="preserve">Valeur de production annuelle projetée</t>
  </si>
  <si>
    <t xml:space="preserve">VALEUR ANNUELLE DE L'AMÉLIORATION</t>
  </si>
  <si>
    <t xml:space="preserve">Capacité récupérable par an sur cette ligne</t>
  </si>
  <si>
    <t xml:space="preserve">Valeur par point de TRS gagné</t>
  </si>
  <si>
    <t xml:space="preserve">Chaque point de pourcentage de TRS vaut ce montant annuellement</t>
  </si>
  <si>
    <t xml:space="preserve">MATRICE DE SCÉNARIOS — SI VOUS AMÉLIORIEZ LE TRS À :</t>
  </si>
  <si>
    <t xml:space="preserve">TRS cible</t>
  </si>
  <si>
    <t xml:space="preserve">Amélioration (pts)</t>
  </si>
  <si>
    <t xml:space="preserve">Valeur annuelle gagnée</t>
  </si>
  <si>
    <t xml:space="preserve">Niveau</t>
  </si>
  <si>
    <t xml:space="preserve">Modeste</t>
  </si>
  <si>
    <t xml:space="preserve">Accessible</t>
  </si>
  <si>
    <t xml:space="preserve">Solide</t>
  </si>
  <si>
    <t xml:space="preserve">Classe mondiale</t>
  </si>
  <si>
    <t xml:space="preserve">Élite</t>
  </si>
  <si>
    <t xml:space="preserve">PROCHAINE ÉTAPE : MESUREZ VOTRE VRAI TRS</t>
  </si>
  <si>
    <t xml:space="preserve">Avant d'investir dans un programme d'amélioration, connaissez votre TRS réel (pas l'estimation manuelle).</t>
  </si>
  <si>
    <t xml:space="preserve">Les capteurs IoT TeepTrak vous donnent la base précise en 48h — POC gratuit.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</si>
</sst>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General"/>
    <numFmt numFmtId="166" formatCode="0.0%"/>
    <numFmt numFmtId="167" formatCode="0.0"/>
    <numFmt numFmtId="168" formatCode="#,##0&quot; €&quot;"/>
    <numFmt numFmtId="169" formatCode="#,##0.0"/>
    <numFmt numFmtId="170" formatCode="#,##0"/>
  </numFmts>
  <fonts count="4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EB352C"/>
      <name val="Arial"/>
      <family val="0"/>
      <charset val="1"/>
    </font>
    <font>
      <i val="true"/>
      <sz val="12"/>
      <color rgb="FF232120"/>
      <name val="Arial"/>
      <family val="0"/>
      <charset val="1"/>
    </font>
    <font>
      <b val="true"/>
      <sz val="14"/>
      <color rgb="FF232120"/>
      <name val="Arial"/>
      <family val="0"/>
      <charset val="1"/>
    </font>
    <font>
      <b val="true"/>
      <sz val="11"/>
      <color rgb="FFEB352C"/>
      <name val="Arial"/>
      <family val="0"/>
      <charset val="1"/>
    </font>
    <font>
      <b val="true"/>
      <sz val="11"/>
      <name val="Arial"/>
      <family val="0"/>
      <charset val="1"/>
    </font>
    <font>
      <sz val="10"/>
      <color rgb="FF232120"/>
      <name val="Arial"/>
      <family val="0"/>
      <charset val="1"/>
    </font>
    <font>
      <b val="true"/>
      <sz val="13"/>
      <color rgb="FFEB352C"/>
      <name val="Arial"/>
      <family val="0"/>
      <charset val="1"/>
    </font>
    <font>
      <sz val="10"/>
      <color rgb="FF555555"/>
      <name val="Arial"/>
      <family val="0"/>
      <charset val="1"/>
    </font>
    <font>
      <i val="true"/>
      <sz val="10"/>
      <color rgb="FF232120"/>
      <name val="Arial"/>
      <family val="0"/>
      <charset val="1"/>
    </font>
    <font>
      <b val="true"/>
      <sz val="14"/>
      <color rgb="FFEB352C"/>
      <name val="Arial"/>
      <family val="0"/>
      <charset val="1"/>
    </font>
    <font>
      <b val="true"/>
      <sz val="12"/>
      <color rgb="FFEB352C"/>
      <name val="Arial"/>
      <family val="0"/>
      <charset val="1"/>
    </font>
    <font>
      <sz val="10"/>
      <name val="Arial"/>
      <family val="0"/>
      <charset val="1"/>
    </font>
    <font>
      <b val="true"/>
      <u val="single"/>
      <sz val="10"/>
      <color rgb="FFEB352C"/>
      <name val="Arial"/>
      <family val="0"/>
      <charset val="1"/>
    </font>
    <font>
      <b val="true"/>
      <sz val="18"/>
      <color rgb="FFEB352C"/>
      <name val="Arial"/>
      <family val="0"/>
      <charset val="1"/>
    </font>
    <font>
      <i val="true"/>
      <sz val="11"/>
      <color rgb="FF232120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sz val="11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2"/>
      <name val="Arial"/>
      <family val="0"/>
      <charset val="1"/>
    </font>
    <font>
      <i val="true"/>
      <sz val="10"/>
      <color rgb="FF666666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b val="true"/>
      <sz val="20"/>
      <color rgb="FFFFFFFF"/>
      <name val="Arial"/>
      <family val="0"/>
      <charset val="1"/>
    </font>
    <font>
      <b val="true"/>
      <i val="true"/>
      <sz val="11"/>
      <color rgb="FFFFFFFF"/>
      <name val="Arial"/>
      <family val="0"/>
      <charset val="1"/>
    </font>
    <font>
      <b val="true"/>
      <sz val="12"/>
      <color rgb="FF232120"/>
      <name val="Arial"/>
      <family val="0"/>
      <charset val="1"/>
    </font>
    <font>
      <i val="true"/>
      <sz val="9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u val="single"/>
      <sz val="11"/>
      <color rgb="FFEB352C"/>
      <name val="Arial"/>
      <family val="0"/>
      <charset val="1"/>
    </font>
    <font>
      <sz val="10"/>
      <name val="Arial"/>
      <family val="2"/>
    </font>
    <font>
      <b val="true"/>
      <sz val="11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0"/>
      <color rgb="FF008000"/>
      <name val="Arial"/>
      <family val="0"/>
      <charset val="1"/>
    </font>
    <font>
      <b val="true"/>
      <sz val="10"/>
      <color rgb="FFEB352C"/>
      <name val="Arial"/>
      <family val="0"/>
      <charset val="1"/>
    </font>
    <font>
      <i val="true"/>
      <sz val="10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i val="true"/>
      <sz val="10"/>
      <color rgb="FFEB352C"/>
      <name val="Arial"/>
      <family val="0"/>
      <charset val="1"/>
    </font>
    <font>
      <i val="true"/>
      <sz val="10"/>
      <color rgb="FF0066CC"/>
      <name val="Arial"/>
      <family val="0"/>
      <charset val="1"/>
    </font>
    <font>
      <i val="true"/>
      <sz val="10"/>
      <color rgb="FF008000"/>
      <name val="Arial"/>
      <family val="0"/>
      <charset val="1"/>
    </font>
    <font>
      <b val="true"/>
      <sz val="18"/>
      <color rgb="FFFFFFFF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F4F4F4"/>
        <bgColor rgb="FFFFFFFF"/>
      </patternFill>
    </fill>
    <fill>
      <patternFill patternType="solid">
        <fgColor rgb="FF232120"/>
        <bgColor rgb="FF333300"/>
      </patternFill>
    </fill>
    <fill>
      <patternFill patternType="solid">
        <fgColor rgb="FFFFF3CD"/>
        <bgColor rgb="FFFFE5E3"/>
      </patternFill>
    </fill>
    <fill>
      <patternFill patternType="solid">
        <fgColor rgb="FFEB352C"/>
        <bgColor rgb="FFFF0000"/>
      </patternFill>
    </fill>
    <fill>
      <patternFill patternType="solid">
        <fgColor rgb="FFFFE5E3"/>
        <bgColor rgb="FFE8E8E8"/>
      </patternFill>
    </fill>
    <fill>
      <patternFill patternType="solid">
        <fgColor rgb="FFE8E8E8"/>
        <bgColor rgb="FFF4F4F4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6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1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1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1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5" fillId="5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D"/>
      <rgbColor rgb="FFF4F4F4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E8E8"/>
      <rgbColor rgb="FFCCFFCC"/>
      <rgbColor rgb="FFFFFF99"/>
      <rgbColor rgb="FF99CCFF"/>
      <rgbColor rgb="FFFF99CC"/>
      <rgbColor rgb="FFCC99FF"/>
      <rgbColor rgb="FFFFE5E3"/>
      <rgbColor rgb="FF3366FF"/>
      <rgbColor rgb="FF33CCCC"/>
      <rgbColor rgb="FF99CC00"/>
      <rgbColor rgb="FFFFCC00"/>
      <rgbColor rgb="FFFF9900"/>
      <rgbColor rgb="FFEB352C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555555"/>
      <rgbColor rgb="FF23212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hyperlink" Target="https://teeptrak.com/fr/demande-de-demonstration/" TargetMode="Externa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hyperlink" Target="https://teeptrak.com/fr/demande-de-demonstration/" TargetMode="External"/><Relationship Id="rId3" Type="http://schemas.openxmlformats.org/officeDocument/2006/relationships/vmlDrawing" Target="../drawings/vmlDrawing3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hyperlink" Target="https://teeptrak.com/fr/demande-de-demonstration/" TargetMode="External"/><Relationship Id="rId3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6" min="1" style="0" width="20"/>
  </cols>
  <sheetData>
    <row r="1" customFormat="false" ht="24.45" hidden="false" customHeight="fals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</row>
    <row r="4" customFormat="false" ht="17.35" hidden="false" customHeight="false" outlineLevel="0" collapsed="false">
      <c r="A4" s="3" t="s">
        <v>2</v>
      </c>
      <c r="B4" s="3"/>
      <c r="C4" s="3"/>
      <c r="D4" s="3"/>
      <c r="E4" s="3"/>
      <c r="F4" s="3"/>
    </row>
    <row r="6" customFormat="false" ht="15" hidden="false" customHeight="false" outlineLevel="0" collapsed="false">
      <c r="A6" s="4" t="s">
        <v>3</v>
      </c>
      <c r="B6" s="5" t="s">
        <v>4</v>
      </c>
      <c r="C6" s="6" t="s">
        <v>5</v>
      </c>
      <c r="D6" s="6"/>
      <c r="E6" s="6"/>
      <c r="F6" s="6"/>
    </row>
    <row r="7" customFormat="false" ht="15" hidden="false" customHeight="false" outlineLevel="0" collapsed="false">
      <c r="A7" s="4" t="s">
        <v>6</v>
      </c>
      <c r="B7" s="5" t="s">
        <v>7</v>
      </c>
      <c r="C7" s="6" t="s">
        <v>8</v>
      </c>
      <c r="D7" s="6"/>
      <c r="E7" s="6"/>
      <c r="F7" s="6"/>
    </row>
    <row r="8" customFormat="false" ht="15" hidden="false" customHeight="false" outlineLevel="0" collapsed="false">
      <c r="A8" s="4" t="s">
        <v>9</v>
      </c>
      <c r="B8" s="5" t="s">
        <v>10</v>
      </c>
      <c r="C8" s="6" t="s">
        <v>11</v>
      </c>
      <c r="D8" s="6"/>
      <c r="E8" s="6"/>
      <c r="F8" s="6"/>
    </row>
    <row r="9" customFormat="false" ht="15" hidden="false" customHeight="false" outlineLevel="0" collapsed="false">
      <c r="A9" s="4" t="s">
        <v>12</v>
      </c>
      <c r="B9" s="5" t="s">
        <v>13</v>
      </c>
      <c r="C9" s="6" t="s">
        <v>14</v>
      </c>
      <c r="D9" s="6"/>
      <c r="E9" s="6"/>
      <c r="F9" s="6"/>
    </row>
    <row r="10" customFormat="false" ht="15" hidden="false" customHeight="false" outlineLevel="0" collapsed="false">
      <c r="A10" s="4" t="s">
        <v>15</v>
      </c>
      <c r="B10" s="5" t="s">
        <v>16</v>
      </c>
      <c r="C10" s="6" t="s">
        <v>17</v>
      </c>
      <c r="D10" s="6"/>
      <c r="E10" s="6"/>
      <c r="F10" s="6"/>
    </row>
    <row r="12" customFormat="false" ht="17.35" hidden="false" customHeight="false" outlineLevel="0" collapsed="false">
      <c r="A12" s="3" t="s">
        <v>18</v>
      </c>
      <c r="B12" s="3"/>
      <c r="C12" s="3"/>
      <c r="D12" s="3"/>
      <c r="E12" s="3"/>
      <c r="F12" s="3"/>
    </row>
    <row r="14" customFormat="false" ht="16.15" hidden="false" customHeight="false" outlineLevel="0" collapsed="false">
      <c r="A14" s="7" t="s">
        <v>19</v>
      </c>
      <c r="B14" s="7"/>
      <c r="C14" s="7"/>
      <c r="D14" s="7"/>
      <c r="E14" s="7"/>
      <c r="F14" s="7"/>
    </row>
    <row r="16" customFormat="false" ht="15" hidden="false" customHeight="false" outlineLevel="0" collapsed="false">
      <c r="A16" s="5" t="s">
        <v>20</v>
      </c>
      <c r="B16" s="8" t="s">
        <v>21</v>
      </c>
      <c r="C16" s="8"/>
      <c r="D16" s="8"/>
      <c r="E16" s="9" t="s">
        <v>22</v>
      </c>
      <c r="F16" s="9"/>
    </row>
    <row r="17" customFormat="false" ht="15" hidden="false" customHeight="false" outlineLevel="0" collapsed="false">
      <c r="A17" s="5" t="s">
        <v>23</v>
      </c>
      <c r="B17" s="8" t="s">
        <v>24</v>
      </c>
      <c r="C17" s="8"/>
      <c r="D17" s="8"/>
      <c r="E17" s="9" t="s">
        <v>25</v>
      </c>
      <c r="F17" s="9"/>
    </row>
    <row r="18" customFormat="false" ht="15" hidden="false" customHeight="false" outlineLevel="0" collapsed="false">
      <c r="A18" s="5" t="s">
        <v>26</v>
      </c>
      <c r="B18" s="8" t="s">
        <v>27</v>
      </c>
      <c r="C18" s="8"/>
      <c r="D18" s="8"/>
      <c r="E18" s="9" t="s">
        <v>28</v>
      </c>
      <c r="F18" s="9"/>
    </row>
    <row r="21" customFormat="false" ht="17.35" hidden="false" customHeight="false" outlineLevel="0" collapsed="false">
      <c r="A21" s="3" t="s">
        <v>29</v>
      </c>
      <c r="B21" s="3"/>
      <c r="C21" s="3"/>
      <c r="D21" s="3"/>
      <c r="E21" s="3"/>
      <c r="F21" s="3"/>
    </row>
    <row r="23" customFormat="false" ht="17.35" hidden="false" customHeight="false" outlineLevel="0" collapsed="false">
      <c r="A23" s="5" t="s">
        <v>30</v>
      </c>
      <c r="B23" s="10" t="s">
        <v>31</v>
      </c>
      <c r="C23" s="9" t="s">
        <v>32</v>
      </c>
      <c r="D23" s="9"/>
      <c r="E23" s="9"/>
      <c r="F23" s="9"/>
    </row>
    <row r="24" customFormat="false" ht="17.35" hidden="false" customHeight="false" outlineLevel="0" collapsed="false">
      <c r="A24" s="5" t="s">
        <v>33</v>
      </c>
      <c r="B24" s="10" t="s">
        <v>34</v>
      </c>
      <c r="C24" s="9" t="s">
        <v>35</v>
      </c>
      <c r="D24" s="9"/>
      <c r="E24" s="9"/>
      <c r="F24" s="9"/>
    </row>
    <row r="25" customFormat="false" ht="17.35" hidden="false" customHeight="false" outlineLevel="0" collapsed="false">
      <c r="A25" s="5" t="s">
        <v>36</v>
      </c>
      <c r="B25" s="10" t="s">
        <v>37</v>
      </c>
      <c r="C25" s="9" t="s">
        <v>38</v>
      </c>
      <c r="D25" s="9"/>
      <c r="E25" s="9"/>
      <c r="F25" s="9"/>
    </row>
    <row r="28" customFormat="false" ht="15" hidden="false" customHeight="false" outlineLevel="0" collapsed="false">
      <c r="A28" s="11" t="s">
        <v>39</v>
      </c>
      <c r="B28" s="11"/>
      <c r="C28" s="11"/>
      <c r="D28" s="11"/>
      <c r="E28" s="11"/>
      <c r="F28" s="11"/>
    </row>
    <row r="29" customFormat="false" ht="15" hidden="false" customHeight="false" outlineLevel="0" collapsed="false">
      <c r="A29" s="12" t="s">
        <v>40</v>
      </c>
      <c r="B29" s="12"/>
      <c r="C29" s="12"/>
      <c r="D29" s="12"/>
      <c r="E29" s="12"/>
      <c r="F29" s="12"/>
    </row>
    <row r="30" customFormat="false" ht="15" hidden="false" customHeight="false" outlineLevel="0" collapsed="false">
      <c r="A30" s="12" t="s">
        <v>41</v>
      </c>
      <c r="B30" s="12"/>
      <c r="C30" s="12"/>
      <c r="D30" s="12"/>
      <c r="E30" s="12"/>
      <c r="F30" s="12"/>
    </row>
    <row r="31" customFormat="false" ht="15" hidden="false" customHeight="false" outlineLevel="0" collapsed="false">
      <c r="A31" s="13" t="s">
        <v>42</v>
      </c>
      <c r="B31" s="13"/>
      <c r="C31" s="13"/>
      <c r="D31" s="13"/>
      <c r="E31" s="13"/>
      <c r="F31" s="13"/>
    </row>
  </sheetData>
  <mergeCells count="24">
    <mergeCell ref="A1:F1"/>
    <mergeCell ref="A2:F2"/>
    <mergeCell ref="A4:F4"/>
    <mergeCell ref="C6:F6"/>
    <mergeCell ref="C7:F7"/>
    <mergeCell ref="C8:F8"/>
    <mergeCell ref="C9:F9"/>
    <mergeCell ref="C10:F10"/>
    <mergeCell ref="A12:F12"/>
    <mergeCell ref="A14:F14"/>
    <mergeCell ref="B16:D16"/>
    <mergeCell ref="E16:F16"/>
    <mergeCell ref="B17:D17"/>
    <mergeCell ref="E17:F17"/>
    <mergeCell ref="B18:D18"/>
    <mergeCell ref="E18:F18"/>
    <mergeCell ref="A21:F21"/>
    <mergeCell ref="C23:F23"/>
    <mergeCell ref="C24:F24"/>
    <mergeCell ref="C25:F25"/>
    <mergeCell ref="A28:F28"/>
    <mergeCell ref="A29:F29"/>
    <mergeCell ref="A30:F30"/>
    <mergeCell ref="A31:F3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0"/>
    <col collapsed="false" customWidth="true" hidden="false" outlineLevel="0" max="2" min="2" style="0" width="20"/>
    <col collapsed="false" customWidth="true" hidden="false" outlineLevel="0" max="4" min="3" style="0" width="30"/>
  </cols>
  <sheetData>
    <row r="1" customFormat="false" ht="22.05" hidden="false" customHeight="false" outlineLevel="0" collapsed="false">
      <c r="A1" s="14" t="s">
        <v>43</v>
      </c>
      <c r="B1" s="14"/>
      <c r="C1" s="14"/>
      <c r="D1" s="14"/>
    </row>
    <row r="2" customFormat="false" ht="15" hidden="false" customHeight="false" outlineLevel="0" collapsed="false">
      <c r="A2" s="15" t="s">
        <v>44</v>
      </c>
      <c r="B2" s="15"/>
      <c r="C2" s="15"/>
      <c r="D2" s="15"/>
    </row>
    <row r="4" customFormat="false" ht="16.15" hidden="false" customHeight="false" outlineLevel="0" collapsed="false">
      <c r="A4" s="16" t="s">
        <v>45</v>
      </c>
      <c r="B4" s="16"/>
      <c r="C4" s="16"/>
      <c r="D4" s="16"/>
    </row>
    <row r="5" customFormat="false" ht="15" hidden="false" customHeight="false" outlineLevel="0" collapsed="false">
      <c r="A5" s="17" t="s">
        <v>46</v>
      </c>
      <c r="B5" s="18" t="n">
        <v>480</v>
      </c>
      <c r="C5" s="19" t="s">
        <v>47</v>
      </c>
      <c r="D5" s="19"/>
    </row>
    <row r="6" customFormat="false" ht="15" hidden="false" customHeight="false" outlineLevel="0" collapsed="false">
      <c r="A6" s="17" t="s">
        <v>48</v>
      </c>
      <c r="B6" s="18" t="n">
        <v>30</v>
      </c>
      <c r="C6" s="19" t="s">
        <v>49</v>
      </c>
      <c r="D6" s="19"/>
    </row>
    <row r="7" customFormat="false" ht="15" hidden="false" customHeight="false" outlineLevel="0" collapsed="false">
      <c r="A7" s="17" t="s">
        <v>50</v>
      </c>
      <c r="B7" s="18" t="n">
        <v>15</v>
      </c>
      <c r="C7" s="19" t="s">
        <v>51</v>
      </c>
      <c r="D7" s="19"/>
    </row>
    <row r="8" customFormat="false" ht="15" hidden="false" customHeight="false" outlineLevel="0" collapsed="false">
      <c r="A8" s="17" t="s">
        <v>52</v>
      </c>
      <c r="B8" s="18" t="n">
        <v>52</v>
      </c>
      <c r="C8" s="19" t="s">
        <v>53</v>
      </c>
      <c r="D8" s="19"/>
    </row>
    <row r="9" customFormat="false" ht="15" hidden="false" customHeight="false" outlineLevel="0" collapsed="false">
      <c r="A9" s="17" t="s">
        <v>54</v>
      </c>
      <c r="B9" s="18" t="n">
        <v>6</v>
      </c>
      <c r="C9" s="19" t="s">
        <v>55</v>
      </c>
      <c r="D9" s="19"/>
    </row>
    <row r="10" customFormat="false" ht="15" hidden="false" customHeight="false" outlineLevel="0" collapsed="false">
      <c r="A10" s="17" t="s">
        <v>56</v>
      </c>
      <c r="B10" s="18" t="n">
        <v>3680</v>
      </c>
      <c r="C10" s="19" t="s">
        <v>57</v>
      </c>
      <c r="D10" s="19"/>
    </row>
    <row r="11" customFormat="false" ht="15" hidden="false" customHeight="false" outlineLevel="0" collapsed="false">
      <c r="A11" s="17" t="s">
        <v>58</v>
      </c>
      <c r="B11" s="18" t="n">
        <v>165</v>
      </c>
      <c r="C11" s="19" t="s">
        <v>59</v>
      </c>
      <c r="D11" s="19"/>
    </row>
    <row r="13" customFormat="false" ht="16.15" hidden="false" customHeight="false" outlineLevel="0" collapsed="false">
      <c r="A13" s="16" t="s">
        <v>60</v>
      </c>
      <c r="B13" s="16"/>
      <c r="C13" s="16"/>
      <c r="D13" s="16"/>
    </row>
    <row r="14" customFormat="false" ht="15" hidden="false" customHeight="false" outlineLevel="0" collapsed="false">
      <c r="A14" s="17" t="s">
        <v>61</v>
      </c>
      <c r="B14" s="20" t="n">
        <f aca="false">B5-B6-B7</f>
        <v>435</v>
      </c>
      <c r="C14" s="19" t="s">
        <v>62</v>
      </c>
      <c r="D14" s="19"/>
    </row>
    <row r="15" customFormat="false" ht="15" hidden="false" customHeight="false" outlineLevel="0" collapsed="false">
      <c r="A15" s="17" t="s">
        <v>63</v>
      </c>
      <c r="B15" s="20" t="n">
        <f aca="false">B14-B8</f>
        <v>383</v>
      </c>
      <c r="C15" s="19" t="s">
        <v>64</v>
      </c>
      <c r="D15" s="19"/>
    </row>
    <row r="16" customFormat="false" ht="15" hidden="false" customHeight="false" outlineLevel="0" collapsed="false">
      <c r="A16" s="17" t="s">
        <v>65</v>
      </c>
      <c r="B16" s="20" t="n">
        <f aca="false">B10-B11</f>
        <v>3515</v>
      </c>
      <c r="C16" s="19" t="s">
        <v>66</v>
      </c>
      <c r="D16" s="19"/>
    </row>
    <row r="17" customFormat="false" ht="15" hidden="false" customHeight="false" outlineLevel="0" collapsed="false">
      <c r="A17" s="17" t="s">
        <v>67</v>
      </c>
      <c r="B17" s="20" t="n">
        <f aca="false">ROUND((B15*60)/B9, 0)</f>
        <v>3830</v>
      </c>
      <c r="C17" s="19" t="s">
        <v>68</v>
      </c>
      <c r="D17" s="19"/>
    </row>
    <row r="19" customFormat="false" ht="16.15" hidden="false" customHeight="false" outlineLevel="0" collapsed="false">
      <c r="A19" s="21" t="s">
        <v>69</v>
      </c>
      <c r="B19" s="21"/>
      <c r="C19" s="21"/>
      <c r="D19" s="21"/>
    </row>
    <row r="20" customFormat="false" ht="17.35" hidden="false" customHeight="false" outlineLevel="0" collapsed="false">
      <c r="A20" s="22" t="s">
        <v>20</v>
      </c>
      <c r="B20" s="23" t="n">
        <f aca="false">B15/B14</f>
        <v>0.880459770114943</v>
      </c>
      <c r="C20" s="24" t="s">
        <v>70</v>
      </c>
      <c r="D20" s="24"/>
    </row>
    <row r="21" customFormat="false" ht="17.35" hidden="false" customHeight="false" outlineLevel="0" collapsed="false">
      <c r="A21" s="22" t="s">
        <v>23</v>
      </c>
      <c r="B21" s="23" t="n">
        <f aca="false">(B10*B9)/(B15*60)</f>
        <v>0.960835509138381</v>
      </c>
      <c r="C21" s="24" t="s">
        <v>71</v>
      </c>
      <c r="D21" s="24"/>
    </row>
    <row r="22" customFormat="false" ht="17.35" hidden="false" customHeight="false" outlineLevel="0" collapsed="false">
      <c r="A22" s="22" t="s">
        <v>26</v>
      </c>
      <c r="B22" s="23" t="n">
        <f aca="false">B16/B10</f>
        <v>0.955163043478261</v>
      </c>
      <c r="C22" s="24" t="s">
        <v>72</v>
      </c>
      <c r="D22" s="24"/>
    </row>
    <row r="24" customFormat="false" ht="45" hidden="false" customHeight="true" outlineLevel="0" collapsed="false">
      <c r="A24" s="25" t="s">
        <v>73</v>
      </c>
      <c r="B24" s="26" t="n">
        <f aca="false">B20*B21*B22</f>
        <v>0.808045977011494</v>
      </c>
      <c r="C24" s="27" t="s">
        <v>74</v>
      </c>
      <c r="D24" s="27"/>
    </row>
    <row r="26" customFormat="false" ht="16.15" hidden="false" customHeight="false" outlineLevel="0" collapsed="false">
      <c r="A26" s="16" t="s">
        <v>75</v>
      </c>
      <c r="B26" s="16"/>
      <c r="C26" s="16"/>
      <c r="D26" s="16"/>
    </row>
    <row r="27" customFormat="false" ht="15" hidden="false" customHeight="false" outlineLevel="0" collapsed="false">
      <c r="A27" s="28" t="s">
        <v>76</v>
      </c>
      <c r="B27" s="29" t="str">
        <f aca="false">IF(B24&gt;=0.85,"Classe mondiale",IF(B24&gt;=0.7,"Au-dessus de la moyenne",IF(B24&gt;=0.6,"Typique",IF(B24&gt;=0.4,"Sous la moyenne","Faible"))))</f>
        <v>Au-dessus de la moyenne</v>
      </c>
      <c r="C27" s="19" t="s">
        <v>77</v>
      </c>
      <c r="D27" s="19"/>
    </row>
    <row r="28" customFormat="false" ht="15" hidden="false" customHeight="false" outlineLevel="0" collapsed="false">
      <c r="A28" s="28" t="s">
        <v>78</v>
      </c>
      <c r="B28" s="30" t="n">
        <f aca="false">1-B24</f>
        <v>0.191954022988506</v>
      </c>
      <c r="C28" s="19" t="s">
        <v>79</v>
      </c>
      <c r="D28" s="19"/>
    </row>
    <row r="30" customFormat="false" ht="15" hidden="false" customHeight="false" outlineLevel="0" collapsed="false">
      <c r="A30" s="31" t="s">
        <v>80</v>
      </c>
      <c r="B30" s="31"/>
      <c r="C30" s="31"/>
      <c r="D30" s="31"/>
    </row>
    <row r="31" customFormat="false" ht="15" hidden="false" customHeight="false" outlineLevel="0" collapsed="false">
      <c r="A31" s="32" t="s">
        <v>81</v>
      </c>
      <c r="B31" s="33" t="n">
        <f aca="false">1-B20</f>
        <v>0.119540229885058</v>
      </c>
      <c r="C31" s="34" t="s">
        <v>82</v>
      </c>
      <c r="D31" s="34"/>
    </row>
    <row r="32" customFormat="false" ht="15" hidden="false" customHeight="false" outlineLevel="0" collapsed="false">
      <c r="A32" s="32" t="s">
        <v>83</v>
      </c>
      <c r="B32" s="33" t="n">
        <f aca="false">1-B21</f>
        <v>0.0391644908616188</v>
      </c>
      <c r="C32" s="34" t="s">
        <v>84</v>
      </c>
      <c r="D32" s="34"/>
    </row>
    <row r="33" customFormat="false" ht="15" hidden="false" customHeight="false" outlineLevel="0" collapsed="false">
      <c r="A33" s="32" t="s">
        <v>85</v>
      </c>
      <c r="B33" s="33" t="n">
        <f aca="false">1-B22</f>
        <v>0.0448369565217391</v>
      </c>
      <c r="C33" s="34" t="s">
        <v>86</v>
      </c>
      <c r="D33" s="34"/>
    </row>
    <row r="36" customFormat="false" ht="24.75" hidden="false" customHeight="true" outlineLevel="0" collapsed="false">
      <c r="A36" s="35" t="s">
        <v>87</v>
      </c>
      <c r="B36" s="35"/>
      <c r="C36" s="35"/>
      <c r="D36" s="35"/>
    </row>
    <row r="37" customFormat="false" ht="15" hidden="false" customHeight="false" outlineLevel="0" collapsed="false">
      <c r="A37" s="12" t="s">
        <v>88</v>
      </c>
      <c r="B37" s="12"/>
      <c r="C37" s="12"/>
      <c r="D37" s="12"/>
    </row>
    <row r="38" customFormat="false" ht="15" hidden="false" customHeight="false" outlineLevel="0" collapsed="false">
      <c r="A38" s="12" t="s">
        <v>89</v>
      </c>
      <c r="B38" s="12"/>
      <c r="C38" s="12"/>
      <c r="D38" s="12"/>
    </row>
    <row r="39" customFormat="false" ht="14.15" hidden="false" customHeight="false" outlineLevel="0" collapsed="false">
      <c r="A39" s="36" t="s">
        <v>90</v>
      </c>
      <c r="B39" s="36"/>
      <c r="C39" s="36"/>
      <c r="D39" s="36"/>
    </row>
  </sheetData>
  <mergeCells count="31">
    <mergeCell ref="A1:D1"/>
    <mergeCell ref="A2:D2"/>
    <mergeCell ref="A4:D4"/>
    <mergeCell ref="C5:D5"/>
    <mergeCell ref="C6:D6"/>
    <mergeCell ref="C7:D7"/>
    <mergeCell ref="C8:D8"/>
    <mergeCell ref="C9:D9"/>
    <mergeCell ref="C10:D10"/>
    <mergeCell ref="C11:D11"/>
    <mergeCell ref="A13:D13"/>
    <mergeCell ref="C14:D14"/>
    <mergeCell ref="C15:D15"/>
    <mergeCell ref="C16:D16"/>
    <mergeCell ref="C17:D17"/>
    <mergeCell ref="A19:D19"/>
    <mergeCell ref="C20:D20"/>
    <mergeCell ref="C21:D21"/>
    <mergeCell ref="C22:D22"/>
    <mergeCell ref="C24:D24"/>
    <mergeCell ref="A26:D26"/>
    <mergeCell ref="C27:D27"/>
    <mergeCell ref="C28:D28"/>
    <mergeCell ref="A30:D30"/>
    <mergeCell ref="C31:D31"/>
    <mergeCell ref="C32:D32"/>
    <mergeCell ref="C33:D33"/>
    <mergeCell ref="A36:D36"/>
    <mergeCell ref="A37:D37"/>
    <mergeCell ref="A38:D38"/>
    <mergeCell ref="A39:D39"/>
  </mergeCells>
  <hyperlinks>
    <hyperlink ref="A39" r:id="rId2" display="teeptrak.com/fr/demande-de-demonstration/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9" min="2" style="0" width="10"/>
    <col collapsed="false" customWidth="true" hidden="false" outlineLevel="0" max="11" min="10" style="0" width="13"/>
  </cols>
  <sheetData>
    <row r="1" customFormat="false" ht="22.05" hidden="false" customHeight="false" outlineLevel="0" collapsed="false">
      <c r="A1" s="14" t="s">
        <v>91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customFormat="false" ht="15" hidden="false" customHeight="false" outlineLevel="0" collapsed="false">
      <c r="A2" s="15" t="s">
        <v>92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4" customFormat="false" ht="15" hidden="false" customHeight="false" outlineLevel="0" collapsed="false">
      <c r="A4" s="37" t="s">
        <v>93</v>
      </c>
      <c r="B4" s="37" t="s">
        <v>94</v>
      </c>
      <c r="C4" s="37" t="s">
        <v>95</v>
      </c>
      <c r="D4" s="37" t="s">
        <v>96</v>
      </c>
      <c r="E4" s="37" t="s">
        <v>97</v>
      </c>
      <c r="F4" s="37" t="s">
        <v>98</v>
      </c>
      <c r="G4" s="37" t="s">
        <v>99</v>
      </c>
      <c r="H4" s="37" t="s">
        <v>100</v>
      </c>
      <c r="I4" s="37" t="s">
        <v>101</v>
      </c>
      <c r="J4" s="37" t="s">
        <v>102</v>
      </c>
      <c r="K4" s="38" t="s">
        <v>103</v>
      </c>
    </row>
    <row r="5" customFormat="false" ht="15" hidden="false" customHeight="false" outlineLevel="0" collapsed="false">
      <c r="A5" s="39" t="s">
        <v>104</v>
      </c>
      <c r="B5" s="40" t="n">
        <v>420</v>
      </c>
      <c r="C5" s="40" t="n">
        <v>420</v>
      </c>
      <c r="D5" s="40" t="n">
        <v>420</v>
      </c>
      <c r="E5" s="40" t="n">
        <v>420</v>
      </c>
      <c r="F5" s="40" t="n">
        <v>420</v>
      </c>
      <c r="G5" s="40" t="n">
        <v>210</v>
      </c>
      <c r="H5" s="40" t="n">
        <v>0</v>
      </c>
      <c r="J5" s="41" t="n">
        <f aca="false">SUM(B5:H5)</f>
        <v>2310</v>
      </c>
    </row>
    <row r="6" customFormat="false" ht="15" hidden="false" customHeight="false" outlineLevel="0" collapsed="false">
      <c r="A6" s="39" t="s">
        <v>105</v>
      </c>
      <c r="B6" s="40" t="n">
        <v>45</v>
      </c>
      <c r="C6" s="40" t="n">
        <v>38</v>
      </c>
      <c r="D6" s="40" t="n">
        <v>52</v>
      </c>
      <c r="E6" s="40" t="n">
        <v>41</v>
      </c>
      <c r="F6" s="40" t="n">
        <v>48</v>
      </c>
      <c r="G6" s="40" t="n">
        <v>22</v>
      </c>
      <c r="H6" s="40" t="n">
        <v>0</v>
      </c>
      <c r="J6" s="41" t="n">
        <f aca="false">SUM(B6:H6)</f>
        <v>246</v>
      </c>
    </row>
    <row r="7" customFormat="false" ht="15" hidden="false" customHeight="false" outlineLevel="0" collapsed="false">
      <c r="A7" s="39" t="s">
        <v>106</v>
      </c>
      <c r="B7" s="40" t="n">
        <v>6</v>
      </c>
      <c r="C7" s="40" t="n">
        <v>6</v>
      </c>
      <c r="D7" s="40" t="n">
        <v>6</v>
      </c>
      <c r="E7" s="40" t="n">
        <v>6</v>
      </c>
      <c r="F7" s="40" t="n">
        <v>6</v>
      </c>
      <c r="G7" s="40" t="n">
        <v>6</v>
      </c>
      <c r="H7" s="40" t="n">
        <v>6</v>
      </c>
      <c r="J7" s="42" t="n">
        <f aca="false">AVERAGE(B7:H7)</f>
        <v>6</v>
      </c>
    </row>
    <row r="8" customFormat="false" ht="15" hidden="false" customHeight="false" outlineLevel="0" collapsed="false">
      <c r="A8" s="39" t="s">
        <v>56</v>
      </c>
      <c r="B8" s="40" t="n">
        <v>3420</v>
      </c>
      <c r="C8" s="40" t="n">
        <v>3580</v>
      </c>
      <c r="D8" s="40" t="n">
        <v>3280</v>
      </c>
      <c r="E8" s="40" t="n">
        <v>3510</v>
      </c>
      <c r="F8" s="40" t="n">
        <v>3360</v>
      </c>
      <c r="G8" s="40" t="n">
        <v>1720</v>
      </c>
      <c r="H8" s="40" t="n">
        <v>0</v>
      </c>
      <c r="J8" s="41" t="n">
        <f aca="false">SUM(B8:H8)</f>
        <v>18870</v>
      </c>
    </row>
    <row r="9" customFormat="false" ht="15" hidden="false" customHeight="false" outlineLevel="0" collapsed="false">
      <c r="A9" s="39" t="s">
        <v>107</v>
      </c>
      <c r="B9" s="40" t="n">
        <v>128</v>
      </c>
      <c r="C9" s="40" t="n">
        <v>115</v>
      </c>
      <c r="D9" s="40" t="n">
        <v>142</v>
      </c>
      <c r="E9" s="40" t="n">
        <v>108</v>
      </c>
      <c r="F9" s="40" t="n">
        <v>135</v>
      </c>
      <c r="G9" s="40" t="n">
        <v>65</v>
      </c>
      <c r="H9" s="40" t="n">
        <v>0</v>
      </c>
      <c r="J9" s="41" t="n">
        <f aca="false">SUM(B9:H9)</f>
        <v>693</v>
      </c>
    </row>
    <row r="11" customFormat="false" ht="15" hidden="false" customHeight="false" outlineLevel="0" collapsed="false">
      <c r="A11" s="43" t="s">
        <v>63</v>
      </c>
      <c r="B11" s="44" t="n">
        <f aca="false">MAX(0,B5-B6)</f>
        <v>375</v>
      </c>
      <c r="C11" s="44" t="n">
        <f aca="false">MAX(0,C5-C6)</f>
        <v>382</v>
      </c>
      <c r="D11" s="44" t="n">
        <f aca="false">MAX(0,D5-D6)</f>
        <v>368</v>
      </c>
      <c r="E11" s="44" t="n">
        <f aca="false">MAX(0,E5-E6)</f>
        <v>379</v>
      </c>
      <c r="F11" s="44" t="n">
        <f aca="false">MAX(0,F5-F6)</f>
        <v>372</v>
      </c>
      <c r="G11" s="44" t="n">
        <f aca="false">MAX(0,G5-G6)</f>
        <v>188</v>
      </c>
      <c r="H11" s="44" t="n">
        <f aca="false">MAX(0,H5-H6)</f>
        <v>0</v>
      </c>
      <c r="J11" s="41" t="n">
        <f aca="false">SUM(B11:H11)</f>
        <v>2064</v>
      </c>
    </row>
    <row r="12" customFormat="false" ht="15" hidden="false" customHeight="false" outlineLevel="0" collapsed="false">
      <c r="A12" s="43" t="s">
        <v>65</v>
      </c>
      <c r="B12" s="44" t="n">
        <f aca="false">MAX(0,B8-B9)</f>
        <v>3292</v>
      </c>
      <c r="C12" s="44" t="n">
        <f aca="false">MAX(0,C8-C9)</f>
        <v>3465</v>
      </c>
      <c r="D12" s="44" t="n">
        <f aca="false">MAX(0,D8-D9)</f>
        <v>3138</v>
      </c>
      <c r="E12" s="44" t="n">
        <f aca="false">MAX(0,E8-E9)</f>
        <v>3402</v>
      </c>
      <c r="F12" s="44" t="n">
        <f aca="false">MAX(0,F8-F9)</f>
        <v>3225</v>
      </c>
      <c r="G12" s="44" t="n">
        <f aca="false">MAX(0,G8-G9)</f>
        <v>1655</v>
      </c>
      <c r="H12" s="44" t="n">
        <f aca="false">MAX(0,H8-H9)</f>
        <v>0</v>
      </c>
      <c r="J12" s="41" t="n">
        <f aca="false">SUM(B12:H12)</f>
        <v>18177</v>
      </c>
    </row>
    <row r="14" customFormat="false" ht="15" hidden="false" customHeight="false" outlineLevel="0" collapsed="false">
      <c r="A14" s="35" t="s">
        <v>108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</row>
    <row r="15" customFormat="false" ht="15" hidden="false" customHeight="false" outlineLevel="0" collapsed="false">
      <c r="A15" s="28" t="s">
        <v>20</v>
      </c>
      <c r="B15" s="45" t="n">
        <f aca="false">IFERROR(B11/B5,0)</f>
        <v>0.892857142857143</v>
      </c>
      <c r="C15" s="45" t="n">
        <f aca="false">IFERROR(C11/C5,0)</f>
        <v>0.90952380952381</v>
      </c>
      <c r="D15" s="45" t="n">
        <f aca="false">IFERROR(D11/D5,0)</f>
        <v>0.876190476190476</v>
      </c>
      <c r="E15" s="45" t="n">
        <f aca="false">IFERROR(E11/E5,0)</f>
        <v>0.902380952380952</v>
      </c>
      <c r="F15" s="45" t="n">
        <f aca="false">IFERROR(F11/F5,0)</f>
        <v>0.885714285714286</v>
      </c>
      <c r="G15" s="45" t="n">
        <f aca="false">IFERROR(G11/G5,0)</f>
        <v>0.895238095238095</v>
      </c>
      <c r="H15" s="45" t="n">
        <f aca="false">IFERROR(H11/H5,0)</f>
        <v>0</v>
      </c>
      <c r="K15" s="30" t="n">
        <f aca="false">IFERROR(J11/J5,0)</f>
        <v>0.893506493506494</v>
      </c>
    </row>
    <row r="16" customFormat="false" ht="15" hidden="false" customHeight="false" outlineLevel="0" collapsed="false">
      <c r="A16" s="28" t="s">
        <v>23</v>
      </c>
      <c r="B16" s="45" t="n">
        <f aca="false">IFERROR((B8*B7)/(B11*60),0)</f>
        <v>0.912</v>
      </c>
      <c r="C16" s="45" t="n">
        <f aca="false">IFERROR((C8*C7)/(C11*60),0)</f>
        <v>0.93717277486911</v>
      </c>
      <c r="D16" s="45" t="n">
        <f aca="false">IFERROR((D8*D7)/(D11*60),0)</f>
        <v>0.891304347826087</v>
      </c>
      <c r="E16" s="45" t="n">
        <f aca="false">IFERROR((E8*E7)/(E11*60),0)</f>
        <v>0.926121372031662</v>
      </c>
      <c r="F16" s="45" t="n">
        <f aca="false">IFERROR((F8*F7)/(F11*60),0)</f>
        <v>0.903225806451613</v>
      </c>
      <c r="G16" s="45" t="n">
        <f aca="false">IFERROR((G8*G7)/(G11*60),0)</f>
        <v>0.914893617021277</v>
      </c>
      <c r="H16" s="45" t="n">
        <f aca="false">IFERROR((H8*H7)/(H11*60),0)</f>
        <v>0</v>
      </c>
      <c r="K16" s="30" t="n">
        <f aca="false">IFERROR((J8*J7)/(J11*60),0)</f>
        <v>0.914244186046512</v>
      </c>
    </row>
    <row r="17" customFormat="false" ht="15" hidden="false" customHeight="false" outlineLevel="0" collapsed="false">
      <c r="A17" s="28" t="s">
        <v>26</v>
      </c>
      <c r="B17" s="45" t="n">
        <f aca="false">IFERROR(B12/B8,0)</f>
        <v>0.962573099415205</v>
      </c>
      <c r="C17" s="45" t="n">
        <f aca="false">IFERROR(C12/C8,0)</f>
        <v>0.967877094972067</v>
      </c>
      <c r="D17" s="45" t="n">
        <f aca="false">IFERROR(D12/D8,0)</f>
        <v>0.956707317073171</v>
      </c>
      <c r="E17" s="45" t="n">
        <f aca="false">IFERROR(E12/E8,0)</f>
        <v>0.969230769230769</v>
      </c>
      <c r="F17" s="45" t="n">
        <f aca="false">IFERROR(F12/F8,0)</f>
        <v>0.959821428571429</v>
      </c>
      <c r="G17" s="45" t="n">
        <f aca="false">IFERROR(G12/G8,0)</f>
        <v>0.962209302325581</v>
      </c>
      <c r="H17" s="45" t="n">
        <f aca="false">IFERROR(H12/H8,0)</f>
        <v>0</v>
      </c>
      <c r="K17" s="30" t="n">
        <f aca="false">IFERROR(J12/J8,0)</f>
        <v>0.963275039745628</v>
      </c>
    </row>
    <row r="18" customFormat="false" ht="17.35" hidden="false" customHeight="false" outlineLevel="0" collapsed="false">
      <c r="A18" s="46" t="s">
        <v>73</v>
      </c>
      <c r="B18" s="30" t="n">
        <f aca="false">B15*B16*B17</f>
        <v>0.783809523809524</v>
      </c>
      <c r="C18" s="30" t="n">
        <f aca="false">C15*C16*C17</f>
        <v>0.825</v>
      </c>
      <c r="D18" s="30" t="n">
        <f aca="false">D15*D16*D17</f>
        <v>0.747142857142857</v>
      </c>
      <c r="E18" s="30" t="n">
        <f aca="false">E15*E16*E17</f>
        <v>0.81</v>
      </c>
      <c r="F18" s="30" t="n">
        <f aca="false">F15*F16*F17</f>
        <v>0.767857142857143</v>
      </c>
      <c r="G18" s="30" t="n">
        <f aca="false">G15*G16*G17</f>
        <v>0.788095238095238</v>
      </c>
      <c r="H18" s="30" t="n">
        <f aca="false">H15*H16*H17</f>
        <v>0</v>
      </c>
      <c r="K18" s="47" t="n">
        <f aca="false">K15*K16*K17</f>
        <v>0.786883116883117</v>
      </c>
    </row>
    <row r="20" customFormat="false" ht="15" hidden="false" customHeight="false" outlineLevel="0" collapsed="false">
      <c r="A20" s="31" t="s">
        <v>109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</row>
    <row r="21" customFormat="false" ht="15" hidden="false" customHeight="false" outlineLevel="0" collapsed="false">
      <c r="A21" s="48" t="s">
        <v>110</v>
      </c>
      <c r="B21" s="49" t="str">
        <f aca="false">INDEX(B4:H4,MATCH(MAX(B18:H18),B18:H18,0))</f>
        <v>Mar</v>
      </c>
      <c r="C21" s="50" t="n">
        <f aca="false">MAX(B18:H18)</f>
        <v>0.825</v>
      </c>
      <c r="D21" s="24" t="s">
        <v>111</v>
      </c>
      <c r="E21" s="24"/>
      <c r="F21" s="24"/>
      <c r="G21" s="24"/>
      <c r="H21" s="24"/>
      <c r="I21" s="24"/>
      <c r="J21" s="24"/>
      <c r="K21" s="24"/>
    </row>
    <row r="22" customFormat="false" ht="15" hidden="false" customHeight="false" outlineLevel="0" collapsed="false">
      <c r="A22" s="48" t="s">
        <v>112</v>
      </c>
      <c r="B22" s="51" t="str">
        <f aca="false">INDEX(B4:H4,MATCH(SMALL(B18:H18,COUNTIF(B18:H18,0)+1),B18:H18,0))</f>
        <v>Mer</v>
      </c>
      <c r="C22" s="52" t="n">
        <f aca="false">SMALL(B18:H18,COUNTIF(B18:H18,0)+1)</f>
        <v>0.747142857142857</v>
      </c>
      <c r="D22" s="24" t="s">
        <v>113</v>
      </c>
      <c r="E22" s="24"/>
      <c r="F22" s="24"/>
      <c r="G22" s="24"/>
      <c r="H22" s="24"/>
      <c r="I22" s="24"/>
      <c r="J22" s="24"/>
      <c r="K22" s="24"/>
    </row>
    <row r="24" customFormat="false" ht="15" hidden="false" customHeight="false" outlineLevel="0" collapsed="false">
      <c r="A24" s="35" t="s">
        <v>114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</row>
    <row r="25" customFormat="false" ht="15" hidden="false" customHeight="false" outlineLevel="0" collapsed="false">
      <c r="A25" s="39" t="s">
        <v>115</v>
      </c>
      <c r="B25" s="18" t="n">
        <v>180</v>
      </c>
      <c r="C25" s="53" t="s">
        <v>116</v>
      </c>
      <c r="D25" s="53"/>
      <c r="E25" s="53"/>
      <c r="F25" s="53"/>
      <c r="G25" s="53"/>
      <c r="H25" s="53"/>
      <c r="I25" s="53"/>
      <c r="J25" s="53"/>
      <c r="K25" s="53"/>
    </row>
    <row r="26" customFormat="false" ht="15" hidden="false" customHeight="false" outlineLevel="0" collapsed="false">
      <c r="A26" s="39" t="s">
        <v>117</v>
      </c>
      <c r="B26" s="54" t="n">
        <f aca="false">J11/60</f>
        <v>34.4</v>
      </c>
    </row>
    <row r="27" customFormat="false" ht="15" hidden="false" customHeight="false" outlineLevel="0" collapsed="false">
      <c r="A27" s="55" t="s">
        <v>118</v>
      </c>
      <c r="B27" s="56" t="n">
        <f aca="false">B26*B25*(1-K18)</f>
        <v>1319.61974025974</v>
      </c>
      <c r="C27" s="57" t="s">
        <v>119</v>
      </c>
      <c r="D27" s="57"/>
      <c r="E27" s="57"/>
      <c r="F27" s="57"/>
      <c r="G27" s="57"/>
      <c r="H27" s="57"/>
      <c r="I27" s="57"/>
      <c r="J27" s="57"/>
      <c r="K27" s="57"/>
    </row>
  </sheetData>
  <mergeCells count="9">
    <mergeCell ref="A1:M1"/>
    <mergeCell ref="A2:M2"/>
    <mergeCell ref="A14:K14"/>
    <mergeCell ref="A20:K20"/>
    <mergeCell ref="D21:K21"/>
    <mergeCell ref="D22:K22"/>
    <mergeCell ref="A24:K24"/>
    <mergeCell ref="C25:K25"/>
    <mergeCell ref="C27:K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2" min="2" style="0" width="17"/>
    <col collapsed="false" customWidth="true" hidden="false" outlineLevel="0" max="3" min="3" style="0" width="20"/>
    <col collapsed="false" customWidth="true" hidden="false" outlineLevel="0" max="4" min="4" style="0" width="12"/>
    <col collapsed="false" customWidth="true" hidden="false" outlineLevel="0" max="5" min="5" style="0" width="10"/>
    <col collapsed="false" customWidth="true" hidden="false" outlineLevel="0" max="6" min="6" style="0" width="45"/>
  </cols>
  <sheetData>
    <row r="1" customFormat="false" ht="22.05" hidden="false" customHeight="false" outlineLevel="0" collapsed="false">
      <c r="A1" s="14" t="s">
        <v>120</v>
      </c>
      <c r="B1" s="14"/>
      <c r="C1" s="14"/>
      <c r="D1" s="14"/>
      <c r="E1" s="14"/>
      <c r="F1" s="14"/>
    </row>
    <row r="2" customFormat="false" ht="15" hidden="false" customHeight="false" outlineLevel="0" collapsed="false">
      <c r="A2" s="15" t="s">
        <v>121</v>
      </c>
      <c r="B2" s="15"/>
      <c r="C2" s="15"/>
      <c r="D2" s="15"/>
      <c r="E2" s="15"/>
      <c r="F2" s="15"/>
    </row>
    <row r="4" customFormat="false" ht="30" hidden="false" customHeight="true" outlineLevel="0" collapsed="false">
      <c r="A4" s="58" t="s">
        <v>122</v>
      </c>
      <c r="B4" s="58" t="s">
        <v>123</v>
      </c>
      <c r="C4" s="58" t="s">
        <v>124</v>
      </c>
      <c r="D4" s="58" t="s">
        <v>125</v>
      </c>
      <c r="E4" s="58" t="s">
        <v>126</v>
      </c>
      <c r="F4" s="58" t="s">
        <v>127</v>
      </c>
    </row>
    <row r="6" customFormat="false" ht="15" hidden="false" customHeight="false" outlineLevel="0" collapsed="false">
      <c r="A6" s="59" t="s">
        <v>128</v>
      </c>
      <c r="B6" s="18" t="n">
        <v>480</v>
      </c>
      <c r="C6" s="60" t="s">
        <v>129</v>
      </c>
    </row>
    <row r="8" customFormat="false" ht="23.85" hidden="false" customHeight="false" outlineLevel="0" collapsed="false">
      <c r="A8" s="28" t="s">
        <v>130</v>
      </c>
      <c r="B8" s="61" t="s">
        <v>20</v>
      </c>
      <c r="C8" s="18" t="n">
        <v>35</v>
      </c>
      <c r="D8" s="62" t="n">
        <f aca="false">IFERROR(C8/$B$6,0)</f>
        <v>0.0729166666666667</v>
      </c>
      <c r="E8" s="63" t="n">
        <f aca="false">RANK(C8,$C$8:$C$13,0)</f>
        <v>2</v>
      </c>
      <c r="F8" s="64" t="s">
        <v>131</v>
      </c>
    </row>
    <row r="9" customFormat="false" ht="15" hidden="false" customHeight="false" outlineLevel="0" collapsed="false">
      <c r="A9" s="28" t="s">
        <v>132</v>
      </c>
      <c r="B9" s="61" t="s">
        <v>20</v>
      </c>
      <c r="C9" s="18" t="n">
        <v>28</v>
      </c>
      <c r="D9" s="62" t="n">
        <f aca="false">IFERROR(C9/$B$6,0)</f>
        <v>0.0583333333333333</v>
      </c>
      <c r="E9" s="63" t="n">
        <f aca="false">RANK(C9,$C$8:$C$13,0)</f>
        <v>3</v>
      </c>
      <c r="F9" s="64" t="s">
        <v>133</v>
      </c>
    </row>
    <row r="10" customFormat="false" ht="23.85" hidden="false" customHeight="false" outlineLevel="0" collapsed="false">
      <c r="A10" s="28" t="s">
        <v>134</v>
      </c>
      <c r="B10" s="65" t="s">
        <v>23</v>
      </c>
      <c r="C10" s="18" t="n">
        <v>52</v>
      </c>
      <c r="D10" s="62" t="n">
        <f aca="false">IFERROR(C10/$B$6,0)</f>
        <v>0.108333333333333</v>
      </c>
      <c r="E10" s="63" t="n">
        <f aca="false">RANK(C10,$C$8:$C$13,0)</f>
        <v>1</v>
      </c>
      <c r="F10" s="64" t="s">
        <v>135</v>
      </c>
    </row>
    <row r="11" customFormat="false" ht="23.85" hidden="false" customHeight="false" outlineLevel="0" collapsed="false">
      <c r="A11" s="28" t="s">
        <v>136</v>
      </c>
      <c r="B11" s="65" t="s">
        <v>23</v>
      </c>
      <c r="C11" s="18" t="n">
        <v>18</v>
      </c>
      <c r="D11" s="62" t="n">
        <f aca="false">IFERROR(C11/$B$6,0)</f>
        <v>0.0375</v>
      </c>
      <c r="E11" s="63" t="n">
        <f aca="false">RANK(C11,$C$8:$C$13,0)</f>
        <v>4</v>
      </c>
      <c r="F11" s="64" t="s">
        <v>137</v>
      </c>
    </row>
    <row r="12" customFormat="false" ht="15" hidden="false" customHeight="false" outlineLevel="0" collapsed="false">
      <c r="A12" s="28" t="s">
        <v>138</v>
      </c>
      <c r="B12" s="66" t="s">
        <v>26</v>
      </c>
      <c r="C12" s="18" t="n">
        <v>15</v>
      </c>
      <c r="D12" s="62" t="n">
        <f aca="false">IFERROR(C12/$B$6,0)</f>
        <v>0.03125</v>
      </c>
      <c r="E12" s="63" t="n">
        <f aca="false">RANK(C12,$C$8:$C$13,0)</f>
        <v>5</v>
      </c>
      <c r="F12" s="64" t="s">
        <v>139</v>
      </c>
    </row>
    <row r="13" customFormat="false" ht="15" hidden="false" customHeight="false" outlineLevel="0" collapsed="false">
      <c r="A13" s="28" t="s">
        <v>140</v>
      </c>
      <c r="B13" s="66" t="s">
        <v>26</v>
      </c>
      <c r="C13" s="18" t="n">
        <v>8</v>
      </c>
      <c r="D13" s="62" t="n">
        <f aca="false">IFERROR(C13/$B$6,0)</f>
        <v>0.0166666666666667</v>
      </c>
      <c r="E13" s="63" t="n">
        <f aca="false">RANK(C13,$C$8:$C$13,0)</f>
        <v>6</v>
      </c>
      <c r="F13" s="64" t="s">
        <v>141</v>
      </c>
    </row>
    <row r="15" customFormat="false" ht="15" hidden="false" customHeight="false" outlineLevel="0" collapsed="false">
      <c r="A15" s="67" t="s">
        <v>142</v>
      </c>
      <c r="B15" s="67"/>
      <c r="C15" s="68" t="n">
        <f aca="false">SUM(C8:C13)</f>
        <v>156</v>
      </c>
      <c r="D15" s="69" t="n">
        <f aca="false">C15/B6</f>
        <v>0.325</v>
      </c>
      <c r="E15" s="70" t="s">
        <v>143</v>
      </c>
      <c r="F15" s="70"/>
    </row>
    <row r="18" customFormat="false" ht="15" hidden="false" customHeight="false" outlineLevel="0" collapsed="false">
      <c r="A18" s="31" t="s">
        <v>144</v>
      </c>
      <c r="B18" s="31"/>
      <c r="C18" s="31"/>
      <c r="D18" s="31"/>
      <c r="E18" s="31"/>
      <c r="F18" s="31"/>
    </row>
    <row r="19" customFormat="false" ht="15" hidden="false" customHeight="false" outlineLevel="0" collapsed="false">
      <c r="A19" s="5" t="s">
        <v>145</v>
      </c>
      <c r="B19" s="71" t="str">
        <f aca="false">INDEX(A8:A13,MATCH(MAX(C8:C13),C8:C13,0))</f>
        <v>3. Micro-arrêts (&lt;5min)</v>
      </c>
      <c r="C19" s="71"/>
      <c r="D19" s="71"/>
      <c r="E19" s="71"/>
      <c r="F19" s="71"/>
    </row>
    <row r="20" customFormat="false" ht="15" hidden="false" customHeight="false" outlineLevel="0" collapsed="false">
      <c r="A20" s="5" t="s">
        <v>146</v>
      </c>
      <c r="B20" s="4" t="n">
        <f aca="false">MAX(C8:C13)</f>
        <v>52</v>
      </c>
      <c r="C20" s="53" t="s">
        <v>147</v>
      </c>
      <c r="D20" s="53"/>
      <c r="E20" s="53"/>
      <c r="F20" s="53"/>
    </row>
    <row r="21" customFormat="false" ht="15" hidden="false" customHeight="false" outlineLevel="0" collapsed="false">
      <c r="A21" s="5" t="s">
        <v>148</v>
      </c>
      <c r="B21" s="72" t="n">
        <f aca="false">(MAX(C8:C13)*200)/60</f>
        <v>173.333333333333</v>
      </c>
      <c r="C21" s="53" t="s">
        <v>149</v>
      </c>
      <c r="D21" s="53"/>
      <c r="E21" s="53"/>
      <c r="F21" s="53"/>
    </row>
    <row r="22" customFormat="false" ht="15" hidden="false" customHeight="false" outlineLevel="0" collapsed="false">
      <c r="A22" s="5" t="s">
        <v>150</v>
      </c>
      <c r="B22" s="71" t="str">
        <f aca="false">INDEX(F8:F13,MATCH(MAX(C8:C13),C8:C13,0))</f>
        <v>Analyse causes racines + Kaizen — souvent invisibles au suivi manuel</v>
      </c>
      <c r="C22" s="71"/>
      <c r="D22" s="71"/>
      <c r="E22" s="71"/>
      <c r="F22" s="71"/>
    </row>
    <row r="25" customFormat="false" ht="16.15" hidden="false" customHeight="false" outlineLevel="0" collapsed="false">
      <c r="A25" s="21" t="s">
        <v>151</v>
      </c>
      <c r="B25" s="21"/>
      <c r="C25" s="21"/>
      <c r="D25" s="21"/>
      <c r="E25" s="21"/>
      <c r="F25" s="21"/>
    </row>
    <row r="26" customFormat="false" ht="15" hidden="false" customHeight="false" outlineLevel="0" collapsed="false">
      <c r="A26" s="73" t="s">
        <v>152</v>
      </c>
      <c r="B26" s="73"/>
      <c r="C26" s="73"/>
      <c r="D26" s="73"/>
      <c r="E26" s="73"/>
      <c r="F26" s="73"/>
    </row>
    <row r="27" customFormat="false" ht="15" hidden="false" customHeight="false" outlineLevel="0" collapsed="false">
      <c r="A27" s="12" t="s">
        <v>153</v>
      </c>
      <c r="B27" s="12"/>
      <c r="C27" s="12"/>
      <c r="D27" s="12"/>
      <c r="E27" s="12"/>
      <c r="F27" s="12"/>
    </row>
    <row r="28" customFormat="false" ht="15" hidden="false" customHeight="false" outlineLevel="0" collapsed="false">
      <c r="A28" s="12" t="s">
        <v>154</v>
      </c>
      <c r="B28" s="12"/>
      <c r="C28" s="12"/>
      <c r="D28" s="12"/>
      <c r="E28" s="12"/>
      <c r="F28" s="12"/>
    </row>
    <row r="30" customFormat="false" ht="14.15" hidden="false" customHeight="false" outlineLevel="0" collapsed="false">
      <c r="A30" s="36" t="s">
        <v>155</v>
      </c>
      <c r="B30" s="36"/>
      <c r="C30" s="36"/>
      <c r="D30" s="36"/>
      <c r="E30" s="36"/>
      <c r="F30" s="36"/>
    </row>
  </sheetData>
  <mergeCells count="14">
    <mergeCell ref="A1:F1"/>
    <mergeCell ref="A2:F2"/>
    <mergeCell ref="A15:B15"/>
    <mergeCell ref="E15:F15"/>
    <mergeCell ref="A18:F18"/>
    <mergeCell ref="B19:F19"/>
    <mergeCell ref="C20:F20"/>
    <mergeCell ref="C21:F21"/>
    <mergeCell ref="B22:F22"/>
    <mergeCell ref="A25:F25"/>
    <mergeCell ref="A26:F26"/>
    <mergeCell ref="A27:F27"/>
    <mergeCell ref="A28:F28"/>
    <mergeCell ref="A30:F30"/>
  </mergeCells>
  <hyperlinks>
    <hyperlink ref="A30" r:id="rId2" display="Mesurez vos vrais micro-arrêts en 48h avec TeepTrak — POC gratuit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22"/>
    <col collapsed="false" customWidth="true" hidden="false" outlineLevel="0" max="3" min="3" style="0" width="28"/>
    <col collapsed="false" customWidth="true" hidden="false" outlineLevel="0" max="4" min="4" style="0" width="18"/>
  </cols>
  <sheetData>
    <row r="1" customFormat="false" ht="22.05" hidden="false" customHeight="false" outlineLevel="0" collapsed="false">
      <c r="A1" s="14" t="s">
        <v>156</v>
      </c>
      <c r="B1" s="14"/>
      <c r="C1" s="14"/>
      <c r="D1" s="14"/>
    </row>
    <row r="2" customFormat="false" ht="15" hidden="false" customHeight="false" outlineLevel="0" collapsed="false">
      <c r="A2" s="15" t="s">
        <v>157</v>
      </c>
      <c r="B2" s="15"/>
      <c r="C2" s="15"/>
      <c r="D2" s="15"/>
    </row>
    <row r="4" customFormat="false" ht="16.15" hidden="false" customHeight="false" outlineLevel="0" collapsed="false">
      <c r="A4" s="16" t="s">
        <v>158</v>
      </c>
      <c r="B4" s="16"/>
      <c r="C4" s="16"/>
      <c r="D4" s="16"/>
    </row>
    <row r="5" customFormat="false" ht="15" hidden="false" customHeight="false" outlineLevel="0" collapsed="false">
      <c r="A5" s="28" t="s">
        <v>159</v>
      </c>
      <c r="B5" s="74" t="n">
        <v>0.62</v>
      </c>
      <c r="C5" s="19" t="s">
        <v>160</v>
      </c>
      <c r="D5" s="19"/>
    </row>
    <row r="6" customFormat="false" ht="15" hidden="false" customHeight="false" outlineLevel="0" collapsed="false">
      <c r="A6" s="28" t="s">
        <v>115</v>
      </c>
      <c r="B6" s="75" t="n">
        <v>180</v>
      </c>
      <c r="C6" s="19" t="s">
        <v>161</v>
      </c>
      <c r="D6" s="19"/>
    </row>
    <row r="7" customFormat="false" ht="15" hidden="false" customHeight="false" outlineLevel="0" collapsed="false">
      <c r="A7" s="28" t="s">
        <v>162</v>
      </c>
      <c r="B7" s="76" t="n">
        <v>4500</v>
      </c>
      <c r="C7" s="19" t="s">
        <v>163</v>
      </c>
      <c r="D7" s="19"/>
    </row>
    <row r="9" customFormat="false" ht="15" hidden="false" customHeight="false" outlineLevel="0" collapsed="false">
      <c r="A9" s="28" t="s">
        <v>164</v>
      </c>
      <c r="B9" s="77" t="n">
        <f aca="false">B5*B6*B7</f>
        <v>502200</v>
      </c>
    </row>
    <row r="11" customFormat="false" ht="16.15" hidden="false" customHeight="false" outlineLevel="0" collapsed="false">
      <c r="A11" s="21" t="s">
        <v>165</v>
      </c>
      <c r="B11" s="21"/>
      <c r="C11" s="21"/>
      <c r="D11" s="21"/>
    </row>
    <row r="12" customFormat="false" ht="15" hidden="false" customHeight="false" outlineLevel="0" collapsed="false">
      <c r="A12" s="28" t="s">
        <v>166</v>
      </c>
      <c r="B12" s="74" t="n">
        <v>0.8</v>
      </c>
      <c r="C12" s="19" t="s">
        <v>167</v>
      </c>
      <c r="D12" s="19"/>
    </row>
    <row r="13" customFormat="false" ht="15" hidden="false" customHeight="false" outlineLevel="0" collapsed="false">
      <c r="A13" s="28" t="s">
        <v>168</v>
      </c>
      <c r="B13" s="78" t="n">
        <f aca="false">B12-B5</f>
        <v>0.18</v>
      </c>
      <c r="C13" s="34" t="s">
        <v>169</v>
      </c>
      <c r="D13" s="34"/>
    </row>
    <row r="14" customFormat="false" ht="15" hidden="false" customHeight="false" outlineLevel="0" collapsed="false">
      <c r="A14" s="28" t="s">
        <v>170</v>
      </c>
      <c r="B14" s="77" t="n">
        <f aca="false">B12*B6*B7</f>
        <v>648000</v>
      </c>
    </row>
    <row r="16" customFormat="false" ht="39.75" hidden="false" customHeight="true" outlineLevel="0" collapsed="false">
      <c r="A16" s="79" t="s">
        <v>171</v>
      </c>
      <c r="B16" s="80" t="n">
        <f aca="false">B14-B9</f>
        <v>145800</v>
      </c>
      <c r="C16" s="81" t="s">
        <v>172</v>
      </c>
      <c r="D16" s="81"/>
    </row>
    <row r="18" customFormat="false" ht="15" hidden="false" customHeight="false" outlineLevel="0" collapsed="false">
      <c r="A18" s="28" t="s">
        <v>173</v>
      </c>
      <c r="B18" s="82" t="n">
        <f aca="false">B16/(B13*100)</f>
        <v>8100</v>
      </c>
      <c r="C18" s="34" t="s">
        <v>174</v>
      </c>
      <c r="D18" s="34"/>
    </row>
    <row r="21" customFormat="false" ht="15" hidden="false" customHeight="false" outlineLevel="0" collapsed="false">
      <c r="A21" s="83" t="s">
        <v>175</v>
      </c>
      <c r="B21" s="83"/>
      <c r="C21" s="83"/>
      <c r="D21" s="83"/>
    </row>
    <row r="22" customFormat="false" ht="15" hidden="false" customHeight="false" outlineLevel="0" collapsed="false">
      <c r="A22" s="37" t="s">
        <v>176</v>
      </c>
      <c r="B22" s="37" t="s">
        <v>177</v>
      </c>
      <c r="C22" s="37" t="s">
        <v>178</v>
      </c>
      <c r="D22" s="37" t="s">
        <v>179</v>
      </c>
    </row>
    <row r="23" customFormat="false" ht="15" hidden="false" customHeight="false" outlineLevel="0" collapsed="false">
      <c r="A23" s="33" t="n">
        <v>0.7</v>
      </c>
      <c r="B23" s="84" t="n">
        <f aca="false">A23-$B$5</f>
        <v>0.08</v>
      </c>
      <c r="C23" s="82" t="n">
        <f aca="false">IF(A23&gt;$B$5,(A23-$B$5)*$B$6*$B$7,0)</f>
        <v>64800</v>
      </c>
      <c r="D23" s="85" t="s">
        <v>180</v>
      </c>
    </row>
    <row r="24" customFormat="false" ht="15" hidden="false" customHeight="false" outlineLevel="0" collapsed="false">
      <c r="A24" s="33" t="n">
        <v>0.75</v>
      </c>
      <c r="B24" s="84" t="n">
        <f aca="false">A24-$B$5</f>
        <v>0.13</v>
      </c>
      <c r="C24" s="82" t="n">
        <f aca="false">IF(A24&gt;$B$5,(A24-$B$5)*$B$6*$B$7,0)</f>
        <v>105300</v>
      </c>
      <c r="D24" s="85" t="s">
        <v>181</v>
      </c>
    </row>
    <row r="25" customFormat="false" ht="15" hidden="false" customHeight="false" outlineLevel="0" collapsed="false">
      <c r="A25" s="33" t="n">
        <v>0.8</v>
      </c>
      <c r="B25" s="84" t="n">
        <f aca="false">A25-$B$5</f>
        <v>0.18</v>
      </c>
      <c r="C25" s="82" t="n">
        <f aca="false">IF(A25&gt;$B$5,(A25-$B$5)*$B$6*$B$7,0)</f>
        <v>145800</v>
      </c>
      <c r="D25" s="85" t="s">
        <v>182</v>
      </c>
    </row>
    <row r="26" customFormat="false" ht="15" hidden="false" customHeight="false" outlineLevel="0" collapsed="false">
      <c r="A26" s="33" t="n">
        <v>0.85</v>
      </c>
      <c r="B26" s="84" t="n">
        <f aca="false">A26-$B$5</f>
        <v>0.23</v>
      </c>
      <c r="C26" s="82" t="n">
        <f aca="false">IF(A26&gt;$B$5,(A26-$B$5)*$B$6*$B$7,0)</f>
        <v>186300</v>
      </c>
      <c r="D26" s="85" t="s">
        <v>183</v>
      </c>
    </row>
    <row r="27" customFormat="false" ht="15" hidden="false" customHeight="false" outlineLevel="0" collapsed="false">
      <c r="A27" s="33" t="n">
        <v>0.9</v>
      </c>
      <c r="B27" s="84" t="n">
        <f aca="false">A27-$B$5</f>
        <v>0.28</v>
      </c>
      <c r="C27" s="82" t="n">
        <f aca="false">IF(A27&gt;$B$5,(A27-$B$5)*$B$6*$B$7,0)</f>
        <v>226800</v>
      </c>
      <c r="D27" s="85" t="s">
        <v>184</v>
      </c>
    </row>
    <row r="30" customFormat="false" ht="16.15" hidden="false" customHeight="false" outlineLevel="0" collapsed="false">
      <c r="A30" s="21" t="s">
        <v>185</v>
      </c>
      <c r="B30" s="21"/>
      <c r="C30" s="21"/>
      <c r="D30" s="21"/>
    </row>
    <row r="31" customFormat="false" ht="15" hidden="false" customHeight="false" outlineLevel="0" collapsed="false">
      <c r="A31" s="12" t="s">
        <v>186</v>
      </c>
      <c r="B31" s="12"/>
      <c r="C31" s="12"/>
      <c r="D31" s="12"/>
    </row>
    <row r="32" customFormat="false" ht="15" hidden="false" customHeight="false" outlineLevel="0" collapsed="false">
      <c r="A32" s="12" t="s">
        <v>187</v>
      </c>
      <c r="B32" s="12"/>
      <c r="C32" s="12"/>
      <c r="D32" s="12"/>
    </row>
    <row r="33" customFormat="false" ht="14.15" hidden="false" customHeight="false" outlineLevel="0" collapsed="false">
      <c r="A33" s="36" t="s">
        <v>90</v>
      </c>
      <c r="B33" s="36"/>
      <c r="C33" s="36"/>
      <c r="D33" s="36"/>
    </row>
  </sheetData>
  <mergeCells count="16">
    <mergeCell ref="A1:D1"/>
    <mergeCell ref="A2:D2"/>
    <mergeCell ref="A4:D4"/>
    <mergeCell ref="C5:D5"/>
    <mergeCell ref="C6:D6"/>
    <mergeCell ref="C7:D7"/>
    <mergeCell ref="A11:D11"/>
    <mergeCell ref="C12:D12"/>
    <mergeCell ref="C13:D13"/>
    <mergeCell ref="C16:D16"/>
    <mergeCell ref="C18:D18"/>
    <mergeCell ref="A21:D21"/>
    <mergeCell ref="A30:D30"/>
    <mergeCell ref="A31:D31"/>
    <mergeCell ref="A32:D32"/>
    <mergeCell ref="A33:D33"/>
  </mergeCells>
  <hyperlinks>
    <hyperlink ref="A33" r:id="rId2" display="teeptrak.com/fr/demande-de-demonstration/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2026-04-18T10:28:41Z</dcterms:created>
  <dc:creator>openpyxl</dc:creator>
  <dc:description/>
  <dc:language>en-US</dc:language>
  <cp:lastModifiedBy/>
  <dcterms:modified xsi:type="dcterms:W3CDTF">2026-04-18T10:31:02Z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