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从这里开始" sheetId="1" state="visible" r:id="rId3"/>
    <sheet name="每日输入" sheetId="2" state="visible" r:id="rId4"/>
    <sheet name="仪表板" sheetId="3" state="visible" r:id="rId5"/>
    <sheet name="多线视图" sheetId="4" state="visible" r:id="rId6"/>
    <sheet name="月度汇总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<sst xmlns="http://schemas.openxmlformats.org/spreadsheetml/2006/main" count="194" uniqueCount="145">
  <si>
    <r>
      <rPr>
        <b val="true"/>
        <sz val="20"/>
        <color rgb="FFEB352C"/>
        <rFont val="Microsoft YaHei"/>
        <family val="0"/>
        <charset val="1"/>
      </rPr>
      <t xml:space="preserve">TeepTrak </t>
    </r>
    <r>
      <rPr>
        <b val="true"/>
        <sz val="20"/>
        <color rgb="FFEB352C"/>
        <rFont val="Noto Sans CJK SC"/>
        <family val="2"/>
      </rPr>
      <t xml:space="preserve">工业仪表板 — 免费模板</t>
    </r>
  </si>
  <si>
    <r>
      <rPr>
        <i val="true"/>
        <sz val="12"/>
        <color rgb="FF232120"/>
        <rFont val="Noto Sans CJK SC"/>
        <family val="2"/>
      </rPr>
      <t xml:space="preserve">在一个文件中跟踪 </t>
    </r>
    <r>
      <rPr>
        <i val="true"/>
        <sz val="12"/>
        <color rgb="FF232120"/>
        <rFont val="Microsoft YaHei"/>
        <family val="0"/>
        <charset val="1"/>
      </rPr>
      <t xml:space="preserve">4 </t>
    </r>
    <r>
      <rPr>
        <i val="true"/>
        <sz val="12"/>
        <color rgb="FF232120"/>
        <rFont val="Noto Sans CJK SC"/>
        <family val="2"/>
      </rPr>
      <t xml:space="preserve">条生产线的 </t>
    </r>
    <r>
      <rPr>
        <i val="true"/>
        <sz val="12"/>
        <color rgb="FF232120"/>
        <rFont val="Microsoft YaHei"/>
        <family val="0"/>
        <charset val="1"/>
      </rPr>
      <t xml:space="preserve">8 </t>
    </r>
    <r>
      <rPr>
        <i val="true"/>
        <sz val="12"/>
        <color rgb="FF232120"/>
        <rFont val="Noto Sans CJK SC"/>
        <family val="2"/>
      </rPr>
      <t xml:space="preserve">个工业指标</t>
    </r>
  </si>
  <si>
    <t xml:space="preserve">本仪表板的功能</t>
  </si>
  <si>
    <r>
      <rPr>
        <sz val="11"/>
        <rFont val="Noto Sans CJK SC"/>
        <family val="2"/>
      </rPr>
      <t xml:space="preserve">本文件跟踪工业绩效的 </t>
    </r>
    <r>
      <rPr>
        <sz val="11"/>
        <rFont val="Microsoft YaHei"/>
        <family val="0"/>
        <charset val="1"/>
      </rPr>
      <t xml:space="preserve">8 </t>
    </r>
    <r>
      <rPr>
        <sz val="11"/>
        <rFont val="Noto Sans CJK SC"/>
        <family val="2"/>
      </rPr>
      <t xml:space="preserve">个关键指标</t>
    </r>
    <r>
      <rPr>
        <sz val="11"/>
        <rFont val="Microsoft YaHei"/>
        <family val="0"/>
        <charset val="1"/>
      </rPr>
      <t xml:space="preserve">:</t>
    </r>
  </si>
  <si>
    <t xml:space="preserve">1. OEE</t>
  </si>
  <si>
    <t xml:space="preserve">设备综合效率</t>
  </si>
  <si>
    <r>
      <rPr>
        <i val="true"/>
        <sz val="10"/>
        <color rgb="FF232120"/>
        <rFont val="Noto Sans CJK SC"/>
        <family val="2"/>
      </rPr>
      <t xml:space="preserve">综合评分 — 生产的 </t>
    </r>
    <r>
      <rPr>
        <i val="true"/>
        <sz val="10"/>
        <color rgb="FF232120"/>
        <rFont val="Microsoft YaHei"/>
        <family val="0"/>
        <charset val="1"/>
      </rPr>
      <t xml:space="preserve">1 </t>
    </r>
    <r>
      <rPr>
        <i val="true"/>
        <sz val="10"/>
        <color rgb="FF232120"/>
        <rFont val="Noto Sans CJK SC"/>
        <family val="2"/>
      </rPr>
      <t xml:space="preserve">号指标</t>
    </r>
  </si>
  <si>
    <r>
      <rPr>
        <b val="true"/>
        <sz val="11"/>
        <color rgb="FFEB352C"/>
        <rFont val="Microsoft YaHei"/>
        <family val="0"/>
        <charset val="1"/>
      </rPr>
      <t xml:space="preserve">2. </t>
    </r>
    <r>
      <rPr>
        <b val="true"/>
        <sz val="11"/>
        <color rgb="FFEB352C"/>
        <rFont val="Noto Sans CJK SC"/>
        <family val="2"/>
      </rPr>
      <t xml:space="preserve">可用率</t>
    </r>
  </si>
  <si>
    <r>
      <rPr>
        <sz val="10"/>
        <color rgb="FF555555"/>
        <rFont val="Noto Sans CJK SC"/>
        <family val="2"/>
      </rPr>
      <t xml:space="preserve">运行时间 </t>
    </r>
    <r>
      <rPr>
        <sz val="10"/>
        <color rgb="FF555555"/>
        <rFont val="Microsoft YaHei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计划时间</t>
    </r>
  </si>
  <si>
    <t xml:space="preserve">衡量非计划停机</t>
  </si>
  <si>
    <r>
      <rPr>
        <b val="true"/>
        <sz val="11"/>
        <color rgb="FFEB352C"/>
        <rFont val="Microsoft YaHei"/>
        <family val="0"/>
        <charset val="1"/>
      </rPr>
      <t xml:space="preserve">3. </t>
    </r>
    <r>
      <rPr>
        <b val="true"/>
        <sz val="11"/>
        <color rgb="FFEB352C"/>
        <rFont val="Noto Sans CJK SC"/>
        <family val="2"/>
      </rPr>
      <t xml:space="preserve">性能率</t>
    </r>
  </si>
  <si>
    <r>
      <rPr>
        <sz val="10"/>
        <color rgb="FF555555"/>
        <rFont val="Microsoft YaHei"/>
        <family val="0"/>
        <charset val="1"/>
      </rPr>
      <t xml:space="preserve">(</t>
    </r>
    <r>
      <rPr>
        <sz val="10"/>
        <color rgb="FF555555"/>
        <rFont val="Noto Sans CJK SC"/>
        <family val="2"/>
      </rPr>
      <t xml:space="preserve">产量 </t>
    </r>
    <r>
      <rPr>
        <sz val="10"/>
        <color rgb="FF555555"/>
        <rFont val="Microsoft YaHei"/>
        <family val="0"/>
        <charset val="1"/>
      </rPr>
      <t xml:space="preserve">× </t>
    </r>
    <r>
      <rPr>
        <sz val="10"/>
        <color rgb="FF555555"/>
        <rFont val="Noto Sans CJK SC"/>
        <family val="2"/>
      </rPr>
      <t xml:space="preserve">理想节拍</t>
    </r>
    <r>
      <rPr>
        <sz val="10"/>
        <color rgb="FF555555"/>
        <rFont val="Microsoft YaHei"/>
        <family val="0"/>
        <charset val="1"/>
      </rPr>
      <t xml:space="preserve">) / </t>
    </r>
    <r>
      <rPr>
        <sz val="10"/>
        <color rgb="FF555555"/>
        <rFont val="Noto Sans CJK SC"/>
        <family val="2"/>
      </rPr>
      <t xml:space="preserve">运行时间</t>
    </r>
  </si>
  <si>
    <t xml:space="preserve">衡量速度损失和微停机</t>
  </si>
  <si>
    <r>
      <rPr>
        <b val="true"/>
        <sz val="11"/>
        <color rgb="FFEB352C"/>
        <rFont val="Microsoft YaHei"/>
        <family val="0"/>
        <charset val="1"/>
      </rPr>
      <t xml:space="preserve">4. </t>
    </r>
    <r>
      <rPr>
        <b val="true"/>
        <sz val="11"/>
        <color rgb="FFEB352C"/>
        <rFont val="Noto Sans CJK SC"/>
        <family val="2"/>
      </rPr>
      <t xml:space="preserve">质量率</t>
    </r>
    <r>
      <rPr>
        <b val="true"/>
        <sz val="11"/>
        <color rgb="FFEB352C"/>
        <rFont val="Microsoft YaHei"/>
        <family val="0"/>
        <charset val="1"/>
      </rPr>
      <t xml:space="preserve">(FPY)</t>
    </r>
  </si>
  <si>
    <r>
      <rPr>
        <sz val="10"/>
        <color rgb="FF555555"/>
        <rFont val="Noto Sans CJK SC"/>
        <family val="2"/>
      </rPr>
      <t xml:space="preserve">合格品 </t>
    </r>
    <r>
      <rPr>
        <sz val="10"/>
        <color rgb="FF555555"/>
        <rFont val="Microsoft YaHei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总产量</t>
    </r>
  </si>
  <si>
    <t xml:space="preserve">首次通过率</t>
  </si>
  <si>
    <r>
      <rPr>
        <b val="true"/>
        <sz val="11"/>
        <color rgb="FFEB352C"/>
        <rFont val="Microsoft YaHei"/>
        <family val="0"/>
        <charset val="1"/>
      </rPr>
      <t xml:space="preserve">5. </t>
    </r>
    <r>
      <rPr>
        <b val="true"/>
        <sz val="11"/>
        <color rgb="FFEB352C"/>
        <rFont val="Noto Sans CJK SC"/>
        <family val="2"/>
      </rPr>
      <t xml:space="preserve">不合格率</t>
    </r>
  </si>
  <si>
    <r>
      <rPr>
        <sz val="10"/>
        <color rgb="FF555555"/>
        <rFont val="Noto Sans CJK SC"/>
        <family val="2"/>
      </rPr>
      <t xml:space="preserve">不合格品 </t>
    </r>
    <r>
      <rPr>
        <sz val="10"/>
        <color rgb="FF555555"/>
        <rFont val="Microsoft YaHei"/>
        <family val="0"/>
        <charset val="1"/>
      </rPr>
      <t xml:space="preserve">/ </t>
    </r>
    <r>
      <rPr>
        <sz val="10"/>
        <color rgb="FF555555"/>
        <rFont val="Noto Sans CJK SC"/>
        <family val="2"/>
      </rPr>
      <t xml:space="preserve">总产量</t>
    </r>
  </si>
  <si>
    <t xml:space="preserve">质量率的反面</t>
  </si>
  <si>
    <t xml:space="preserve">6. MTBF</t>
  </si>
  <si>
    <t xml:space="preserve">平均故障间隔时间</t>
  </si>
  <si>
    <t xml:space="preserve">可靠性指标 — 越高越好</t>
  </si>
  <si>
    <t xml:space="preserve">7. MTTR</t>
  </si>
  <si>
    <t xml:space="preserve">平均修复时间</t>
  </si>
  <si>
    <t xml:space="preserve">维护效率 — 越低越好</t>
  </si>
  <si>
    <r>
      <rPr>
        <b val="true"/>
        <sz val="11"/>
        <color rgb="FFEB352C"/>
        <rFont val="Microsoft YaHei"/>
        <family val="0"/>
        <charset val="1"/>
      </rPr>
      <t xml:space="preserve">8. </t>
    </r>
    <r>
      <rPr>
        <b val="true"/>
        <sz val="11"/>
        <color rgb="FFEB352C"/>
        <rFont val="Noto Sans CJK SC"/>
        <family val="2"/>
      </rPr>
      <t xml:space="preserve">产出率</t>
    </r>
  </si>
  <si>
    <t xml:space="preserve">每小时件数</t>
  </si>
  <si>
    <t xml:space="preserve">绝对小时产出</t>
  </si>
  <si>
    <t xml:space="preserve">使用说明</t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</si>
  <si>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1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</si>
  <si>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「每日输入」工作表</t>
  </si>
  <si>
    <t xml:space="preserve">每天为每条生产线填写黄色单元格</t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</si>
  <si>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2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</si>
  <si>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「仪表板」工作表</t>
  </si>
  <si>
    <r>
      <rPr>
        <sz val="10"/>
        <color rgb="FF232120"/>
        <rFont val="Microsoft YaHei"/>
        <family val="0"/>
        <charset val="1"/>
      </rPr>
      <t xml:space="preserve">8 </t>
    </r>
    <r>
      <rPr>
        <sz val="10"/>
        <color rgb="FF232120"/>
        <rFont val="Noto Sans CJK SC"/>
        <family val="2"/>
      </rPr>
      <t xml:space="preserve">个指标自动计算并显示趋势</t>
    </r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</si>
  <si>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3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</si>
  <si>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「多线视图」工作表</t>
  </si>
  <si>
    <r>
      <rPr>
        <sz val="10"/>
        <color rgb="FF232120"/>
        <rFont val="Noto Sans CJK SC"/>
        <family val="2"/>
      </rPr>
      <t xml:space="preserve">比较 </t>
    </r>
    <r>
      <rPr>
        <sz val="10"/>
        <color rgb="FF232120"/>
        <rFont val="Microsoft YaHei"/>
        <family val="0"/>
        <charset val="1"/>
      </rPr>
      <t xml:space="preserve">4 </t>
    </r>
    <r>
      <rPr>
        <sz val="10"/>
        <color rgb="FF232120"/>
        <rFont val="Noto Sans CJK SC"/>
        <family val="2"/>
      </rPr>
      <t xml:space="preserve">条生产线的表现</t>
    </r>
  </si>
  <si>
    <r>
      <rPr>
        <b val="true"/>
        <sz val="11"/>
        <color rgb="FFEB352C"/>
        <rFont val="Noto Sans CJK SC"/>
        <family val="2"/>
      </rPr>
      <t xml:space="preserve">第</t>
    </r>
    <r>
      <rPr>
        <b val="true"/>
        <sz val="11"/>
        <color rgb="FFEB352C"/>
        <rFont val="Microsoft YaHei"/>
        <family val="0"/>
        <charset val="1"/>
      </rPr>
      <t xml:space="preserve">4</t>
    </r>
    <r>
      <rPr>
        <b val="true"/>
        <sz val="11"/>
        <color rgb="FFEB352C"/>
        <rFont val="Noto Sans CJK SC"/>
        <family val="2"/>
      </rPr>
      <t xml:space="preserve">步</t>
    </r>
  </si>
  <si>
    <t xml:space="preserve">「月度汇总」工作表</t>
  </si>
  <si>
    <t xml:space="preserve">财务影响和改善机会</t>
  </si>
  <si>
    <t xml:space="preserve">手工仪表板的局限性</t>
  </si>
  <si>
    <r>
      <rPr>
        <sz val="10"/>
        <rFont val="Noto Sans CJK SC"/>
        <family val="2"/>
      </rPr>
      <t xml:space="preserve">本仪表板依赖操作员手工输入。</t>
    </r>
    <r>
      <rPr>
        <sz val="10"/>
        <rFont val="Microsoft YaHei"/>
        <family val="0"/>
        <charset val="1"/>
      </rPr>
      <t xml:space="preserve">5 </t>
    </r>
    <r>
      <rPr>
        <sz val="10"/>
        <rFont val="Noto Sans CJK SC"/>
        <family val="2"/>
      </rPr>
      <t xml:space="preserve">分钟以下的微停机系统性地被</t>
    </r>
  </si>
  <si>
    <r>
      <rPr>
        <sz val="10"/>
        <rFont val="Noto Sans CJK SC"/>
        <family val="2"/>
      </rPr>
      <t xml:space="preserve">忽略</t>
    </r>
    <r>
      <rPr>
        <sz val="10"/>
        <rFont val="Microsoft YaHei"/>
        <family val="0"/>
        <charset val="1"/>
      </rPr>
      <t xml:space="preserve">,</t>
    </r>
    <r>
      <rPr>
        <sz val="10"/>
        <rFont val="Noto Sans CJK SC"/>
        <family val="2"/>
      </rPr>
      <t xml:space="preserve">使 </t>
    </r>
    <r>
      <rPr>
        <sz val="10"/>
        <rFont val="Microsoft YaHei"/>
        <family val="0"/>
        <charset val="1"/>
      </rPr>
      <t xml:space="preserve">OEE </t>
    </r>
    <r>
      <rPr>
        <sz val="10"/>
        <rFont val="Noto Sans CJK SC"/>
        <family val="2"/>
      </rPr>
      <t xml:space="preserve">比实际高 </t>
    </r>
    <r>
      <rPr>
        <sz val="10"/>
        <rFont val="Microsoft YaHei"/>
        <family val="0"/>
        <charset val="1"/>
      </rPr>
      <t xml:space="preserve">10-25 </t>
    </r>
    <r>
      <rPr>
        <sz val="10"/>
        <rFont val="Noto Sans CJK SC"/>
        <family val="2"/>
      </rPr>
      <t xml:space="preserve">个百分点。</t>
    </r>
  </si>
  <si>
    <t xml:space="preserve">自动测量 8 个实时指标:teeptrak.com/zh-hans/nous-contacter/</t>
  </si>
  <si>
    <t xml:space="preserve">每日输入 — 每天每条生产线一行</t>
  </si>
  <si>
    <t xml:space="preserve">填写黄色单元格。指标在「仪表板」工作表计算。</t>
  </si>
  <si>
    <t xml:space="preserve">日期</t>
  </si>
  <si>
    <t xml:space="preserve">生产线</t>
  </si>
  <si>
    <r>
      <rPr>
        <b val="true"/>
        <sz val="10"/>
        <color rgb="FFFFFFFF"/>
        <rFont val="Noto Sans CJK SC"/>
        <family val="2"/>
      </rPr>
      <t xml:space="preserve">计划时间</t>
    </r>
    <r>
      <rPr>
        <b val="true"/>
        <sz val="10"/>
        <color rgb="FFFFFFFF"/>
        <rFont val="Microsoft YaHei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分钟</t>
    </r>
    <r>
      <rPr>
        <b val="true"/>
        <sz val="10"/>
        <color rgb="FFFFFFFF"/>
        <rFont val="Microsoft YaHei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</si>
  <si>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非计划停机</t>
    </r>
    <r>
      <rPr>
        <b val="true"/>
        <sz val="10"/>
        <color rgb="FFFFFFFF"/>
        <rFont val="Microsoft YaHei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分钟</t>
    </r>
    <r>
      <rPr>
        <b val="true"/>
        <sz val="10"/>
        <color rgb="FFFFFFFF"/>
        <rFont val="Microsoft YaHei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</si>
  <si>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理想节拍</t>
    </r>
    <r>
      <rPr>
        <b val="true"/>
        <sz val="10"/>
        <color rgb="FFFFFFFF"/>
        <rFont val="Microsoft YaHei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秒</t>
    </r>
    <r>
      <rPr>
        <b val="true"/>
        <sz val="10"/>
        <color rgb="FFFFFFFF"/>
        <rFont val="Microsoft YaHei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件</t>
    </r>
    <r>
      <rPr>
        <b val="true"/>
        <sz val="10"/>
        <color rgb="FFFFFFFF"/>
        <rFont val="Microsoft YaHei"/>
        <family val="0"/>
        <charset val="1"/>
      </rPr>
      <t xml:space="preserve">)</t>
    </r>
  </si>
  <si>
    <t xml:space="preserve">总产量</t>
  </si>
  <si>
    <t xml:space="preserve">不合格品</t>
  </si>
  <si>
    <t xml:space="preserve">停机次数</t>
  </si>
  <si>
    <r>
      <rPr>
        <b val="true"/>
        <sz val="10"/>
        <color rgb="FFFFFFFF"/>
        <rFont val="Noto Sans CJK SC"/>
        <family val="2"/>
      </rPr>
      <t xml:space="preserve">修复时间</t>
    </r>
    <r>
      <rPr>
        <b val="true"/>
        <sz val="10"/>
        <color rgb="FFFFFFFF"/>
        <rFont val="Microsoft YaHei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分钟</t>
    </r>
    <r>
      <rPr>
        <b val="true"/>
        <sz val="10"/>
        <color rgb="FFFFFFFF"/>
        <rFont val="Microsoft YaHei"/>
        <family val="0"/>
        <charset val="1"/>
      </rPr>
      <t xml:space="preserve">)</t>
    </r>
  </si>
  <si>
    <t xml:space="preserve">可用率</t>
  </si>
  <si>
    <t xml:space="preserve">性能率</t>
  </si>
  <si>
    <t xml:space="preserve">质量率</t>
  </si>
  <si>
    <t xml:space="preserve">2026-04-13</t>
  </si>
  <si>
    <r>
      <rPr>
        <b val="true"/>
        <sz val="10"/>
        <rFont val="Noto Sans CJK SC"/>
        <family val="2"/>
      </rPr>
      <t xml:space="preserve">生产线 </t>
    </r>
    <r>
      <rPr>
        <b val="true"/>
        <sz val="10"/>
        <rFont val="Microsoft YaHei"/>
        <family val="0"/>
        <charset val="1"/>
      </rPr>
      <t xml:space="preserve">A</t>
    </r>
  </si>
  <si>
    <r>
      <rPr>
        <b val="true"/>
        <sz val="10"/>
        <rFont val="Noto Sans CJK SC"/>
        <family val="2"/>
      </rPr>
      <t xml:space="preserve">生产线 </t>
    </r>
    <r>
      <rPr>
        <b val="true"/>
        <sz val="10"/>
        <rFont val="Microsoft YaHei"/>
        <family val="0"/>
        <charset val="1"/>
      </rPr>
      <t xml:space="preserve">B</t>
    </r>
  </si>
  <si>
    <r>
      <rPr>
        <b val="true"/>
        <sz val="10"/>
        <rFont val="Noto Sans CJK SC"/>
        <family val="2"/>
      </rPr>
      <t xml:space="preserve">生产线 </t>
    </r>
    <r>
      <rPr>
        <b val="true"/>
        <sz val="10"/>
        <rFont val="Microsoft YaHei"/>
        <family val="0"/>
        <charset val="1"/>
      </rPr>
      <t xml:space="preserve">C</t>
    </r>
  </si>
  <si>
    <r>
      <rPr>
        <b val="true"/>
        <sz val="10"/>
        <rFont val="Noto Sans CJK SC"/>
        <family val="2"/>
      </rPr>
      <t xml:space="preserve">生产线 </t>
    </r>
    <r>
      <rPr>
        <b val="true"/>
        <sz val="10"/>
        <rFont val="Microsoft YaHei"/>
        <family val="0"/>
        <charset val="1"/>
      </rPr>
      <t xml:space="preserve">D</t>
    </r>
  </si>
  <si>
    <t xml:space="preserve">2026-04-14</t>
  </si>
  <si>
    <t xml:space="preserve">2026-04-15</t>
  </si>
  <si>
    <t xml:space="preserve">2026-04-16</t>
  </si>
  <si>
    <t xml:space="preserve">2026-04-17</t>
  </si>
  <si>
    <t xml:space="preserve">工业仪表板 — 实时指标</t>
  </si>
  <si>
    <r>
      <rPr>
        <i val="true"/>
        <sz val="11"/>
        <color rgb="FF232120"/>
        <rFont val="Noto Sans CJK SC"/>
        <family val="2"/>
      </rPr>
      <t xml:space="preserve">基于「每日输入」自动计算 </t>
    </r>
    <r>
      <rPr>
        <i val="true"/>
        <sz val="11"/>
        <color rgb="FF232120"/>
        <rFont val="Microsoft YaHei"/>
        <family val="0"/>
        <charset val="1"/>
      </rPr>
      <t xml:space="preserve">8 </t>
    </r>
    <r>
      <rPr>
        <i val="true"/>
        <sz val="11"/>
        <color rgb="FF232120"/>
        <rFont val="Noto Sans CJK SC"/>
        <family val="2"/>
      </rPr>
      <t xml:space="preserve">个指标 — 实时更新</t>
    </r>
  </si>
  <si>
    <r>
      <rPr>
        <b val="true"/>
        <sz val="13"/>
        <color rgb="FFFFFFFF"/>
        <rFont val="Noto Sans CJK SC"/>
        <family val="2"/>
      </rPr>
      <t xml:space="preserve">整体绩效</t>
    </r>
    <r>
      <rPr>
        <b val="true"/>
        <sz val="13"/>
        <color rgb="FFFFFFFF"/>
        <rFont val="Microsoft YaHei"/>
        <family val="0"/>
        <charset val="1"/>
      </rPr>
      <t xml:space="preserve">(</t>
    </r>
    <r>
      <rPr>
        <b val="true"/>
        <sz val="13"/>
        <color rgb="FFFFFFFF"/>
        <rFont val="Noto Sans CJK SC"/>
        <family val="2"/>
      </rPr>
      <t xml:space="preserve">所有生产线、所有日期</t>
    </r>
    <r>
      <rPr>
        <b val="true"/>
        <sz val="13"/>
        <color rgb="FFFFFFFF"/>
        <rFont val="Microsoft YaHei"/>
        <family val="0"/>
        <charset val="1"/>
      </rPr>
      <t xml:space="preserve">)</t>
    </r>
  </si>
  <si>
    <t xml:space="preserve">OEE</t>
  </si>
  <si>
    <r>
      <rPr>
        <i val="true"/>
        <sz val="9"/>
        <color rgb="FF666666"/>
        <rFont val="Noto Sans CJK SC"/>
        <family val="2"/>
      </rPr>
      <t xml:space="preserve">可用率 </t>
    </r>
    <r>
      <rPr>
        <i val="true"/>
        <sz val="9"/>
        <color rgb="FF666666"/>
        <rFont val="Microsoft YaHei"/>
        <family val="0"/>
        <charset val="1"/>
      </rPr>
      <t xml:space="preserve">× </t>
    </r>
    <r>
      <rPr>
        <i val="true"/>
        <sz val="9"/>
        <color rgb="FF666666"/>
        <rFont val="Noto Sans CJK SC"/>
        <family val="2"/>
      </rPr>
      <t xml:space="preserve">性能率 </t>
    </r>
    <r>
      <rPr>
        <i val="true"/>
        <sz val="9"/>
        <color rgb="FF666666"/>
        <rFont val="Microsoft YaHei"/>
        <family val="0"/>
        <charset val="1"/>
      </rPr>
      <t xml:space="preserve">× </t>
    </r>
    <r>
      <rPr>
        <i val="true"/>
        <sz val="9"/>
        <color rgb="FF666666"/>
        <rFont val="Noto Sans CJK SC"/>
        <family val="2"/>
      </rPr>
      <t xml:space="preserve">质量率</t>
    </r>
  </si>
  <si>
    <r>
      <rPr>
        <i val="true"/>
        <sz val="9"/>
        <color rgb="FF666666"/>
        <rFont val="Noto Sans CJK SC"/>
        <family val="2"/>
      </rPr>
      <t xml:space="preserve">运行 </t>
    </r>
    <r>
      <rPr>
        <i val="true"/>
        <sz val="9"/>
        <color rgb="FF666666"/>
        <rFont val="Microsoft YaHei"/>
        <family val="0"/>
        <charset val="1"/>
      </rPr>
      <t xml:space="preserve">÷ </t>
    </r>
    <r>
      <rPr>
        <i val="true"/>
        <sz val="9"/>
        <color rgb="FF666666"/>
        <rFont val="Noto Sans CJK SC"/>
        <family val="2"/>
      </rPr>
      <t xml:space="preserve">计划</t>
    </r>
  </si>
  <si>
    <r>
      <rPr>
        <i val="true"/>
        <sz val="9"/>
        <color rgb="FF666666"/>
        <rFont val="Noto Sans CJK SC"/>
        <family val="2"/>
      </rPr>
      <t xml:space="preserve">实际速度 </t>
    </r>
    <r>
      <rPr>
        <i val="true"/>
        <sz val="9"/>
        <color rgb="FF666666"/>
        <rFont val="Microsoft YaHei"/>
        <family val="0"/>
        <charset val="1"/>
      </rPr>
      <t xml:space="preserve">vs </t>
    </r>
    <r>
      <rPr>
        <i val="true"/>
        <sz val="9"/>
        <color rgb="FF666666"/>
        <rFont val="Noto Sans CJK SC"/>
        <family val="2"/>
      </rPr>
      <t xml:space="preserve">理想</t>
    </r>
  </si>
  <si>
    <r>
      <rPr>
        <i val="true"/>
        <sz val="9"/>
        <color rgb="FF666666"/>
        <rFont val="Noto Sans CJK SC"/>
        <family val="2"/>
      </rPr>
      <t xml:space="preserve">合格 </t>
    </r>
    <r>
      <rPr>
        <i val="true"/>
        <sz val="9"/>
        <color rgb="FF666666"/>
        <rFont val="Microsoft YaHei"/>
        <family val="0"/>
        <charset val="1"/>
      </rPr>
      <t xml:space="preserve">÷ </t>
    </r>
    <r>
      <rPr>
        <i val="true"/>
        <sz val="9"/>
        <color rgb="FF666666"/>
        <rFont val="Noto Sans CJK SC"/>
        <family val="2"/>
      </rPr>
      <t xml:space="preserve">总量</t>
    </r>
  </si>
  <si>
    <r>
      <rPr>
        <b val="true"/>
        <sz val="12"/>
        <color rgb="FF232120"/>
        <rFont val="Microsoft YaHei"/>
        <family val="0"/>
        <charset val="1"/>
      </rPr>
      <t xml:space="preserve">MTBF (</t>
    </r>
    <r>
      <rPr>
        <b val="true"/>
        <sz val="12"/>
        <color rgb="FF232120"/>
        <rFont val="Noto Sans CJK SC"/>
        <family val="2"/>
      </rPr>
      <t xml:space="preserve">小时</t>
    </r>
    <r>
      <rPr>
        <b val="true"/>
        <sz val="12"/>
        <color rgb="FF232120"/>
        <rFont val="Microsoft YaHei"/>
        <family val="0"/>
        <charset val="1"/>
      </rPr>
      <t xml:space="preserve">)</t>
    </r>
  </si>
  <si>
    <r>
      <rPr>
        <b val="true"/>
        <sz val="12"/>
        <color rgb="FF232120"/>
        <rFont val="Microsoft YaHei"/>
        <family val="0"/>
        <charset val="1"/>
      </rPr>
      <t xml:space="preserve">MTTR (</t>
    </r>
    <r>
      <rPr>
        <b val="true"/>
        <sz val="12"/>
        <color rgb="FF232120"/>
        <rFont val="Noto Sans CJK SC"/>
        <family val="2"/>
      </rPr>
      <t xml:space="preserve">分钟</t>
    </r>
    <r>
      <rPr>
        <b val="true"/>
        <sz val="12"/>
        <color rgb="FF232120"/>
        <rFont val="Microsoft YaHei"/>
        <family val="0"/>
        <charset val="1"/>
      </rPr>
      <t xml:space="preserve">)</t>
    </r>
  </si>
  <si>
    <t xml:space="preserve">不合格率</t>
  </si>
  <si>
    <r>
      <rPr>
        <b val="true"/>
        <sz val="12"/>
        <color rgb="FF232120"/>
        <rFont val="Noto Sans CJK SC"/>
        <family val="2"/>
      </rPr>
      <t xml:space="preserve">产出率</t>
    </r>
    <r>
      <rPr>
        <b val="true"/>
        <sz val="12"/>
        <color rgb="FF232120"/>
        <rFont val="Microsoft YaHei"/>
        <family val="0"/>
        <charset val="1"/>
      </rPr>
      <t xml:space="preserve">(</t>
    </r>
    <r>
      <rPr>
        <b val="true"/>
        <sz val="12"/>
        <color rgb="FF232120"/>
        <rFont val="Noto Sans CJK SC"/>
        <family val="2"/>
      </rPr>
      <t xml:space="preserve">件</t>
    </r>
    <r>
      <rPr>
        <b val="true"/>
        <sz val="12"/>
        <color rgb="FF232120"/>
        <rFont val="Microsoft YaHei"/>
        <family val="0"/>
        <charset val="1"/>
      </rPr>
      <t xml:space="preserve">/</t>
    </r>
    <r>
      <rPr>
        <b val="true"/>
        <sz val="12"/>
        <color rgb="FF232120"/>
        <rFont val="Noto Sans CJK SC"/>
        <family val="2"/>
      </rPr>
      <t xml:space="preserve">小时</t>
    </r>
    <r>
      <rPr>
        <b val="true"/>
        <sz val="12"/>
        <color rgb="FF232120"/>
        <rFont val="Microsoft YaHei"/>
        <family val="0"/>
        <charset val="1"/>
      </rPr>
      <t xml:space="preserve">)</t>
    </r>
  </si>
  <si>
    <t xml:space="preserve">故障间隔时间</t>
  </si>
  <si>
    <t xml:space="preserve">修复时间</t>
  </si>
  <si>
    <t xml:space="preserve">不合格百分比</t>
  </si>
  <si>
    <t xml:space="preserve">每运行小时产量</t>
  </si>
  <si>
    <t xml:space="preserve">指标健康状况</t>
  </si>
  <si>
    <t xml:space="preserve">指标</t>
  </si>
  <si>
    <t xml:space="preserve">当前</t>
  </si>
  <si>
    <t xml:space="preserve">目标</t>
  </si>
  <si>
    <t xml:space="preserve">状态</t>
  </si>
  <si>
    <t xml:space="preserve">行动</t>
  </si>
  <si>
    <t xml:space="preserve">攻击六大损失</t>
  </si>
  <si>
    <r>
      <rPr>
        <i val="true"/>
        <sz val="10"/>
        <color rgb="FF555555"/>
        <rFont val="Noto Sans CJK SC"/>
        <family val="2"/>
      </rPr>
      <t xml:space="preserve">通过 </t>
    </r>
    <r>
      <rPr>
        <i val="true"/>
        <sz val="10"/>
        <color rgb="FF555555"/>
        <rFont val="Microsoft YaHei"/>
        <family val="0"/>
        <charset val="1"/>
      </rPr>
      <t xml:space="preserve">TPM </t>
    </r>
    <r>
      <rPr>
        <i val="true"/>
        <sz val="10"/>
        <color rgb="FF555555"/>
        <rFont val="Noto Sans CJK SC"/>
        <family val="2"/>
      </rPr>
      <t xml:space="preserve">减少非计划停机</t>
    </r>
  </si>
  <si>
    <t xml:space="preserve">消除微停机和减速</t>
  </si>
  <si>
    <r>
      <rPr>
        <b val="true"/>
        <sz val="11"/>
        <rFont val="Noto Sans CJK SC"/>
        <family val="2"/>
      </rPr>
      <t xml:space="preserve">质量率</t>
    </r>
    <r>
      <rPr>
        <b val="true"/>
        <sz val="11"/>
        <rFont val="Microsoft YaHei"/>
        <family val="0"/>
        <charset val="1"/>
      </rPr>
      <t xml:space="preserve">(FPY)</t>
    </r>
  </si>
  <si>
    <r>
      <rPr>
        <i val="true"/>
        <sz val="10"/>
        <color rgb="FF555555"/>
        <rFont val="Noto Sans CJK SC"/>
        <family val="2"/>
      </rPr>
      <t xml:space="preserve">部署 </t>
    </r>
    <r>
      <rPr>
        <i val="true"/>
        <sz val="10"/>
        <color rgb="FF555555"/>
        <rFont val="Microsoft YaHei"/>
        <family val="0"/>
        <charset val="1"/>
      </rPr>
      <t xml:space="preserve">SPC </t>
    </r>
    <r>
      <rPr>
        <i val="true"/>
        <sz val="10"/>
        <color rgb="FF555555"/>
        <rFont val="Noto Sans CJK SC"/>
        <family val="2"/>
      </rPr>
      <t xml:space="preserve">和防错法</t>
    </r>
  </si>
  <si>
    <t xml:space="preserve">在线质量控制</t>
  </si>
  <si>
    <r>
      <rPr>
        <b val="true"/>
        <sz val="11"/>
        <rFont val="Microsoft YaHei"/>
        <family val="0"/>
        <charset val="1"/>
      </rPr>
      <t xml:space="preserve">MTTR(</t>
    </r>
    <r>
      <rPr>
        <b val="true"/>
        <sz val="11"/>
        <rFont val="Noto Sans CJK SC"/>
        <family val="2"/>
      </rPr>
      <t xml:space="preserve">分钟</t>
    </r>
    <r>
      <rPr>
        <b val="true"/>
        <sz val="11"/>
        <rFont val="Microsoft YaHei"/>
        <family val="0"/>
        <charset val="1"/>
      </rPr>
      <t xml:space="preserve">)</t>
    </r>
  </si>
  <si>
    <t xml:space="preserve">改善维护流程</t>
  </si>
  <si>
    <t xml:space="preserve">升级到实时自动测量</t>
  </si>
  <si>
    <r>
      <rPr>
        <sz val="10"/>
        <rFont val="Noto Sans CJK SC"/>
        <family val="2"/>
      </rPr>
      <t xml:space="preserve">手工跟踪只捕捉主要事件。</t>
    </r>
    <r>
      <rPr>
        <sz val="10"/>
        <rFont val="Microsoft YaHei"/>
        <family val="0"/>
        <charset val="1"/>
      </rPr>
      <t xml:space="preserve">TeepTrak IoT </t>
    </r>
    <r>
      <rPr>
        <sz val="10"/>
        <rFont val="Noto Sans CJK SC"/>
        <family val="2"/>
      </rPr>
      <t xml:space="preserve">传感器捕捉每个微停机。</t>
    </r>
  </si>
  <si>
    <r>
      <rPr>
        <sz val="10"/>
        <rFont val="Microsoft YaHei"/>
        <family val="0"/>
        <charset val="1"/>
      </rPr>
      <t xml:space="preserve">48 </t>
    </r>
    <r>
      <rPr>
        <sz val="10"/>
        <rFont val="Noto Sans CJK SC"/>
        <family val="2"/>
      </rPr>
      <t xml:space="preserve">小时内在您的生产线上实时 </t>
    </r>
    <r>
      <rPr>
        <sz val="10"/>
        <rFont val="Microsoft YaHei"/>
        <family val="0"/>
        <charset val="1"/>
      </rPr>
      <t xml:space="preserve">8 </t>
    </r>
    <r>
      <rPr>
        <sz val="10"/>
        <rFont val="Noto Sans CJK SC"/>
        <family val="2"/>
      </rPr>
      <t xml:space="preserve">指标仪表板 — 免费 </t>
    </r>
    <r>
      <rPr>
        <sz val="10"/>
        <rFont val="Microsoft YaHei"/>
        <family val="0"/>
        <charset val="1"/>
      </rPr>
      <t xml:space="preserve">POC</t>
    </r>
    <r>
      <rPr>
        <sz val="10"/>
        <rFont val="Noto Sans CJK SC"/>
        <family val="2"/>
      </rPr>
      <t xml:space="preserve">。</t>
    </r>
  </si>
  <si>
    <t xml:space="preserve">teeptrak.com/zh-hans/nous-contacter/</t>
  </si>
  <si>
    <t xml:space="preserve">多生产线比较</t>
  </si>
  <si>
    <r>
      <rPr>
        <i val="true"/>
        <sz val="11"/>
        <color rgb="FF232120"/>
        <rFont val="Noto Sans CJK SC"/>
        <family val="2"/>
      </rPr>
      <t xml:space="preserve">比较 </t>
    </r>
    <r>
      <rPr>
        <i val="true"/>
        <sz val="11"/>
        <color rgb="FF232120"/>
        <rFont val="Microsoft YaHei"/>
        <family val="0"/>
        <charset val="1"/>
      </rPr>
      <t xml:space="preserve">4 </t>
    </r>
    <r>
      <rPr>
        <i val="true"/>
        <sz val="11"/>
        <color rgb="FF232120"/>
        <rFont val="Noto Sans CJK SC"/>
        <family val="2"/>
      </rPr>
      <t xml:space="preserve">条生产线的指标</t>
    </r>
    <r>
      <rPr>
        <i val="true"/>
        <sz val="11"/>
        <color rgb="FF232120"/>
        <rFont val="Microsoft YaHei"/>
        <family val="0"/>
        <charset val="1"/>
      </rPr>
      <t xml:space="preserve">,</t>
    </r>
    <r>
      <rPr>
        <i val="true"/>
        <sz val="11"/>
        <color rgb="FF232120"/>
        <rFont val="Noto Sans CJK SC"/>
        <family val="2"/>
      </rPr>
      <t xml:space="preserve">识别最佳和最差表现者</t>
    </r>
  </si>
  <si>
    <r>
      <rPr>
        <b val="true"/>
        <sz val="10"/>
        <color rgb="FFFFFFFF"/>
        <rFont val="Noto Sans CJK SC"/>
        <family val="2"/>
      </rPr>
      <t xml:space="preserve">停机</t>
    </r>
    <r>
      <rPr>
        <b val="true"/>
        <sz val="10"/>
        <color rgb="FFFFFFFF"/>
        <rFont val="Microsoft YaHei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天</t>
    </r>
  </si>
  <si>
    <r>
      <rPr>
        <b val="true"/>
        <sz val="11"/>
        <rFont val="Noto Sans CJK SC"/>
        <family val="2"/>
      </rPr>
      <t xml:space="preserve">生产线 </t>
    </r>
    <r>
      <rPr>
        <b val="true"/>
        <sz val="11"/>
        <rFont val="Microsoft YaHei"/>
        <family val="0"/>
        <charset val="1"/>
      </rPr>
      <t xml:space="preserve">A</t>
    </r>
  </si>
  <si>
    <r>
      <rPr>
        <b val="true"/>
        <sz val="11"/>
        <rFont val="Noto Sans CJK SC"/>
        <family val="2"/>
      </rPr>
      <t xml:space="preserve">生产线 </t>
    </r>
    <r>
      <rPr>
        <b val="true"/>
        <sz val="11"/>
        <rFont val="Microsoft YaHei"/>
        <family val="0"/>
        <charset val="1"/>
      </rPr>
      <t xml:space="preserve">B</t>
    </r>
  </si>
  <si>
    <r>
      <rPr>
        <b val="true"/>
        <sz val="11"/>
        <rFont val="Noto Sans CJK SC"/>
        <family val="2"/>
      </rPr>
      <t xml:space="preserve">生产线 </t>
    </r>
    <r>
      <rPr>
        <b val="true"/>
        <sz val="11"/>
        <rFont val="Microsoft YaHei"/>
        <family val="0"/>
        <charset val="1"/>
      </rPr>
      <t xml:space="preserve">C</t>
    </r>
  </si>
  <si>
    <r>
      <rPr>
        <b val="true"/>
        <sz val="11"/>
        <rFont val="Noto Sans CJK SC"/>
        <family val="2"/>
      </rPr>
      <t xml:space="preserve">生产线 </t>
    </r>
    <r>
      <rPr>
        <b val="true"/>
        <sz val="11"/>
        <rFont val="Microsoft YaHei"/>
        <family val="0"/>
        <charset val="1"/>
      </rPr>
      <t xml:space="preserve">D</t>
    </r>
  </si>
  <si>
    <t xml:space="preserve">最佳生产线</t>
  </si>
  <si>
    <t xml:space="preserve">优先关注的生产线</t>
  </si>
  <si>
    <r>
      <rPr>
        <b val="true"/>
        <sz val="11"/>
        <rFont val="Noto Sans CJK SC"/>
        <family val="2"/>
      </rPr>
      <t xml:space="preserve">最佳与最差生产线的差距</t>
    </r>
    <r>
      <rPr>
        <b val="true"/>
        <sz val="11"/>
        <rFont val="Microsoft YaHei"/>
        <family val="0"/>
        <charset val="1"/>
      </rPr>
      <t xml:space="preserve">:</t>
    </r>
  </si>
  <si>
    <t xml:space="preserve">这就是您的改善机会 — 将最差生产线对齐到最佳生产线的实践。</t>
  </si>
  <si>
    <t xml:space="preserve">关键启示</t>
  </si>
  <si>
    <r>
      <rPr>
        <sz val="10"/>
        <rFont val="Noto Sans CJK SC"/>
        <family val="2"/>
      </rPr>
      <t xml:space="preserve">任何工业集团的最佳和最差生产线之间都有 </t>
    </r>
    <r>
      <rPr>
        <sz val="10"/>
        <rFont val="Microsoft YaHei"/>
        <family val="0"/>
        <charset val="1"/>
      </rPr>
      <t xml:space="preserve">10-25 </t>
    </r>
    <r>
      <rPr>
        <sz val="10"/>
        <rFont val="Noto Sans CJK SC"/>
        <family val="2"/>
      </rPr>
      <t xml:space="preserve">个 </t>
    </r>
    <r>
      <rPr>
        <sz val="10"/>
        <rFont val="Microsoft YaHei"/>
        <family val="0"/>
        <charset val="1"/>
      </rPr>
      <t xml:space="preserve">OEE </t>
    </r>
    <r>
      <rPr>
        <sz val="10"/>
        <rFont val="Noto Sans CJK SC"/>
        <family val="2"/>
      </rPr>
      <t xml:space="preserve">百分点的差距。</t>
    </r>
  </si>
  <si>
    <r>
      <rPr>
        <sz val="10"/>
        <rFont val="Noto Sans CJK SC"/>
        <family val="2"/>
      </rPr>
      <t xml:space="preserve">最快的 </t>
    </r>
    <r>
      <rPr>
        <sz val="10"/>
        <rFont val="Microsoft YaHei"/>
        <family val="0"/>
        <charset val="1"/>
      </rPr>
      <t xml:space="preserve">OEE </t>
    </r>
    <r>
      <rPr>
        <sz val="10"/>
        <rFont val="Noto Sans CJK SC"/>
        <family val="2"/>
      </rPr>
      <t xml:space="preserve">改善路径不是投资新设备 — 而是在最差生产线上复制最佳生产线的条件。</t>
    </r>
  </si>
  <si>
    <r>
      <rPr>
        <sz val="10"/>
        <rFont val="Microsoft YaHei"/>
        <family val="0"/>
        <charset val="1"/>
      </rPr>
      <t xml:space="preserve">TeepTrak </t>
    </r>
    <r>
      <rPr>
        <sz val="10"/>
        <rFont val="Noto Sans CJK SC"/>
        <family val="2"/>
      </rPr>
      <t xml:space="preserve">的 </t>
    </r>
    <r>
      <rPr>
        <sz val="10"/>
        <rFont val="Microsoft YaHei"/>
        <family val="0"/>
        <charset val="1"/>
      </rPr>
      <t xml:space="preserve">MoniTrak </t>
    </r>
    <r>
      <rPr>
        <sz val="10"/>
        <rFont val="Noto Sans CJK SC"/>
        <family val="2"/>
      </rPr>
      <t xml:space="preserve">自动化此比较。</t>
    </r>
  </si>
  <si>
    <t xml:space="preserve">48 小时内实时多生产线比较 — 免费 POC</t>
  </si>
  <si>
    <t xml:space="preserve">月度汇总和财务影响</t>
  </si>
  <si>
    <r>
      <rPr>
        <i val="true"/>
        <sz val="11"/>
        <color rgb="FF232120"/>
        <rFont val="Noto Sans CJK SC"/>
        <family val="2"/>
      </rPr>
      <t xml:space="preserve">量化当前 </t>
    </r>
    <r>
      <rPr>
        <i val="true"/>
        <sz val="11"/>
        <color rgb="FF232120"/>
        <rFont val="Microsoft YaHei"/>
        <family val="0"/>
        <charset val="1"/>
      </rPr>
      <t xml:space="preserve">OEE </t>
    </r>
    <r>
      <rPr>
        <i val="true"/>
        <sz val="11"/>
        <color rgb="FF232120"/>
        <rFont val="Noto Sans CJK SC"/>
        <family val="2"/>
      </rPr>
      <t xml:space="preserve">的财务影响和改善价值</t>
    </r>
  </si>
  <si>
    <t xml:space="preserve">经济参数 — 请填写</t>
  </si>
  <si>
    <r>
      <rPr>
        <b val="true"/>
        <sz val="11"/>
        <rFont val="Noto Sans CJK SC"/>
        <family val="2"/>
      </rPr>
      <t xml:space="preserve">每件平均附加值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</si>
  <si>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t xml:space="preserve">每件产品对利润贡献</t>
  </si>
  <si>
    <r>
      <rPr>
        <b val="true"/>
        <sz val="11"/>
        <rFont val="Noto Sans CJK SC"/>
        <family val="2"/>
      </rPr>
      <t xml:space="preserve">每分钟非计划停机成本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</si>
  <si>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i val="true"/>
        <sz val="9"/>
        <color rgb="FF666666"/>
        <rFont val="Noto Sans CJK SC"/>
        <family val="2"/>
      </rPr>
      <t xml:space="preserve">停机期间人工 </t>
    </r>
    <r>
      <rPr>
        <i val="true"/>
        <sz val="9"/>
        <color rgb="FF666666"/>
        <rFont val="Microsoft YaHei"/>
        <family val="0"/>
        <charset val="1"/>
      </rPr>
      <t xml:space="preserve">+ </t>
    </r>
    <r>
      <rPr>
        <i val="true"/>
        <sz val="9"/>
        <color rgb="FF666666"/>
        <rFont val="Noto Sans CJK SC"/>
        <family val="2"/>
      </rPr>
      <t xml:space="preserve">固定成本</t>
    </r>
  </si>
  <si>
    <r>
      <rPr>
        <b val="true"/>
        <sz val="11"/>
        <rFont val="Noto Sans CJK SC"/>
        <family val="2"/>
      </rPr>
      <t xml:space="preserve">每件不合格成本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</si>
  <si>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i val="true"/>
        <sz val="9"/>
        <color rgb="FF666666"/>
        <rFont val="Noto Sans CJK SC"/>
        <family val="2"/>
      </rPr>
      <t xml:space="preserve">缺陷品浪费的材料 </t>
    </r>
    <r>
      <rPr>
        <i val="true"/>
        <sz val="9"/>
        <color rgb="FF666666"/>
        <rFont val="Microsoft YaHei"/>
        <family val="0"/>
        <charset val="1"/>
      </rPr>
      <t xml:space="preserve">+ </t>
    </r>
    <r>
      <rPr>
        <i val="true"/>
        <sz val="9"/>
        <color rgb="FF666666"/>
        <rFont val="Noto Sans CJK SC"/>
        <family val="2"/>
      </rPr>
      <t xml:space="preserve">加工时间</t>
    </r>
  </si>
  <si>
    <r>
      <rPr>
        <b val="true"/>
        <sz val="13"/>
        <color rgb="FFFFFFFF"/>
        <rFont val="Noto Sans CJK SC"/>
        <family val="2"/>
      </rPr>
      <t xml:space="preserve">当前月度绩效</t>
    </r>
    <r>
      <rPr>
        <b val="true"/>
        <sz val="13"/>
        <color rgb="FFFFFFFF"/>
        <rFont val="Microsoft YaHei"/>
        <family val="0"/>
        <charset val="1"/>
      </rPr>
      <t xml:space="preserve">(</t>
    </r>
    <r>
      <rPr>
        <b val="true"/>
        <sz val="13"/>
        <color rgb="FFFFFFFF"/>
        <rFont val="Noto Sans CJK SC"/>
        <family val="2"/>
      </rPr>
      <t xml:space="preserve">自动计算</t>
    </r>
    <r>
      <rPr>
        <b val="true"/>
        <sz val="13"/>
        <color rgb="FFFFFFFF"/>
        <rFont val="Microsoft YaHei"/>
        <family val="0"/>
        <charset val="1"/>
      </rPr>
      <t xml:space="preserve">)</t>
    </r>
  </si>
  <si>
    <t xml:space="preserve">合格品产量</t>
  </si>
  <si>
    <r>
      <rPr>
        <sz val="11"/>
        <rFont val="Noto Sans CJK SC"/>
        <family val="2"/>
      </rPr>
      <t xml:space="preserve">非计划停机总时间</t>
    </r>
    <r>
      <rPr>
        <sz val="11"/>
        <rFont val="Microsoft YaHei"/>
        <family val="0"/>
        <charset val="1"/>
      </rPr>
      <t xml:space="preserve">(</t>
    </r>
    <r>
      <rPr>
        <sz val="11"/>
        <rFont val="Noto Sans CJK SC"/>
        <family val="2"/>
      </rPr>
      <t xml:space="preserve">分钟</t>
    </r>
    <r>
      <rPr>
        <sz val="11"/>
        <rFont val="Microsoft YaHei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</si>
  <si>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总生产价值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</si>
  <si>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非计划停机成本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</si>
  <si>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b val="true"/>
        <sz val="11"/>
        <rFont val="Noto Sans CJK SC"/>
        <family val="2"/>
      </rPr>
      <t xml:space="preserve">不合格品成本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</si>
  <si>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b val="true"/>
        <sz val="11"/>
        <rFont val="Microsoft YaHei"/>
        <family val="0"/>
        <charset val="1"/>
      </rPr>
      <t xml:space="preserve">OEE </t>
    </r>
    <r>
      <rPr>
        <b val="true"/>
        <sz val="11"/>
        <rFont val="Noto Sans CJK SC"/>
        <family val="2"/>
      </rPr>
      <t xml:space="preserve">低造成的总损失</t>
    </r>
    <r>
      <rPr>
        <b val="true"/>
        <sz val="11"/>
        <rFont val="Microsoft YaHei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元</t>
    </r>
    <r>
      <rPr>
        <b val="true"/>
        <sz val="11"/>
        <rFont val="Microsoft YaHei"/>
        <family val="0"/>
        <charset val="1"/>
      </rPr>
      <t xml:space="preserve">)</t>
    </r>
  </si>
  <si>
    <r>
      <rPr>
        <b val="true"/>
        <sz val="13"/>
        <color rgb="FFFFFFFF"/>
        <rFont val="Noto Sans CJK SC"/>
        <family val="2"/>
      </rPr>
      <t xml:space="preserve">年度推算</t>
    </r>
    <r>
      <rPr>
        <b val="true"/>
        <sz val="13"/>
        <color rgb="FFFFFFFF"/>
        <rFont val="Microsoft YaHei"/>
        <family val="0"/>
        <charset val="1"/>
      </rPr>
      <t xml:space="preserve">(×12 </t>
    </r>
    <r>
      <rPr>
        <b val="true"/>
        <sz val="13"/>
        <color rgb="FFFFFFFF"/>
        <rFont val="Noto Sans CJK SC"/>
        <family val="2"/>
      </rPr>
      <t xml:space="preserve">个月</t>
    </r>
    <r>
      <rPr>
        <b val="true"/>
        <sz val="13"/>
        <color rgb="FFFFFFFF"/>
        <rFont val="Microsoft YaHei"/>
        <family val="0"/>
        <charset val="1"/>
      </rPr>
      <t xml:space="preserve">)</t>
    </r>
  </si>
  <si>
    <r>
      <rPr>
        <b val="true"/>
        <sz val="12"/>
        <rFont val="Noto Sans CJK SC"/>
        <family val="2"/>
      </rPr>
      <t xml:space="preserve">年度生产价值损失</t>
    </r>
    <r>
      <rPr>
        <b val="true"/>
        <sz val="12"/>
        <rFont val="Microsoft YaHei"/>
        <family val="0"/>
        <charset val="1"/>
      </rPr>
      <t xml:space="preserve">(</t>
    </r>
    <r>
      <rPr>
        <b val="true"/>
        <sz val="12"/>
        <rFont val="Noto Sans CJK SC"/>
        <family val="2"/>
      </rPr>
      <t xml:space="preserve">停机 </t>
    </r>
    <r>
      <rPr>
        <b val="true"/>
        <sz val="12"/>
        <rFont val="Microsoft YaHei"/>
        <family val="0"/>
        <charset val="1"/>
      </rPr>
      <t xml:space="preserve">+ </t>
    </r>
    <r>
      <rPr>
        <b val="true"/>
        <sz val="12"/>
        <rFont val="Noto Sans CJK SC"/>
        <family val="2"/>
      </rPr>
      <t xml:space="preserve">不合格</t>
    </r>
    <r>
      <rPr>
        <b val="true"/>
        <sz val="12"/>
        <rFont val="Microsoft YaHei"/>
        <family val="0"/>
        <charset val="1"/>
      </rPr>
      <t xml:space="preserve">)</t>
    </r>
  </si>
  <si>
    <r>
      <rPr>
        <i val="true"/>
        <sz val="10"/>
        <color rgb="FF555555"/>
        <rFont val="Noto Sans CJK SC"/>
        <family val="2"/>
      </rPr>
      <t xml:space="preserve">这是可恢复的产能 — 它存在、不可见</t>
    </r>
    <r>
      <rPr>
        <i val="true"/>
        <sz val="10"/>
        <color rgb="FF555555"/>
        <rFont val="Microsoft YaHei"/>
        <family val="0"/>
        <charset val="1"/>
      </rPr>
      <t xml:space="preserve">,OEE </t>
    </r>
    <r>
      <rPr>
        <i val="true"/>
        <sz val="10"/>
        <color rgb="FF555555"/>
        <rFont val="Noto Sans CJK SC"/>
        <family val="2"/>
      </rPr>
      <t xml:space="preserve">改善捕捉它。</t>
    </r>
  </si>
  <si>
    <t xml:space="preserve">场景 — 将损失减半</t>
  </si>
  <si>
    <r>
      <rPr>
        <sz val="11"/>
        <rFont val="Noto Sans CJK SC"/>
        <family val="2"/>
      </rPr>
      <t xml:space="preserve">如果您将非计划停机和不合格品减少 </t>
    </r>
    <r>
      <rPr>
        <sz val="11"/>
        <rFont val="Microsoft YaHei"/>
        <family val="0"/>
        <charset val="1"/>
      </rPr>
      <t xml:space="preserve">50%(</t>
    </r>
    <r>
      <rPr>
        <sz val="11"/>
        <rFont val="Noto Sans CJK SC"/>
        <family val="2"/>
      </rPr>
      <t xml:space="preserve">典型第一年改善</t>
    </r>
    <r>
      <rPr>
        <sz val="11"/>
        <rFont val="Microsoft YaHei"/>
        <family val="0"/>
        <charset val="1"/>
      </rPr>
      <t xml:space="preserve">):</t>
    </r>
  </si>
  <si>
    <t xml:space="preserve">年度恢复价值</t>
  </si>
  <si>
    <r>
      <rPr>
        <i val="true"/>
        <sz val="10"/>
        <color rgb="FF555555"/>
        <rFont val="Noto Sans CJK SC"/>
        <family val="2"/>
      </rPr>
      <t xml:space="preserve">← 这是年度 </t>
    </r>
    <r>
      <rPr>
        <i val="true"/>
        <sz val="10"/>
        <color rgb="FF555555"/>
        <rFont val="Microsoft YaHei"/>
        <family val="0"/>
        <charset val="1"/>
      </rPr>
      <t xml:space="preserve">ROI </t>
    </r>
    <r>
      <rPr>
        <i val="true"/>
        <sz val="10"/>
        <color rgb="FF555555"/>
        <rFont val="Noto Sans CJK SC"/>
        <family val="2"/>
      </rPr>
      <t xml:space="preserve">机会</t>
    </r>
  </si>
  <si>
    <r>
      <rPr>
        <b val="true"/>
        <sz val="13"/>
        <color rgb="FFFFFFFF"/>
        <rFont val="Noto Sans CJK SC"/>
        <family val="2"/>
      </rPr>
      <t xml:space="preserve">验证您的真实 </t>
    </r>
    <r>
      <rPr>
        <b val="true"/>
        <sz val="13"/>
        <color rgb="FFFFFFFF"/>
        <rFont val="Microsoft YaHei"/>
        <family val="0"/>
        <charset val="1"/>
      </rPr>
      <t xml:space="preserve">OEE — 48 </t>
    </r>
    <r>
      <rPr>
        <b val="true"/>
        <sz val="13"/>
        <color rgb="FFFFFFFF"/>
        <rFont val="Noto Sans CJK SC"/>
        <family val="2"/>
      </rPr>
      <t xml:space="preserve">小时免费 </t>
    </r>
    <r>
      <rPr>
        <b val="true"/>
        <sz val="13"/>
        <color rgb="FFFFFFFF"/>
        <rFont val="Microsoft YaHei"/>
        <family val="0"/>
        <charset val="1"/>
      </rPr>
      <t xml:space="preserve">POC</t>
    </r>
  </si>
  <si>
    <r>
      <rPr>
        <sz val="10"/>
        <rFont val="Noto Sans CJK SC"/>
        <family val="2"/>
      </rPr>
      <t xml:space="preserve">此财务计算假设您的手工 </t>
    </r>
    <r>
      <rPr>
        <sz val="10"/>
        <rFont val="Microsoft YaHei"/>
        <family val="0"/>
        <charset val="1"/>
      </rPr>
      <t xml:space="preserve">OEE </t>
    </r>
    <r>
      <rPr>
        <sz val="10"/>
        <rFont val="Noto Sans CJK SC"/>
        <family val="2"/>
      </rPr>
      <t xml:space="preserve">准确。它很可能不准确。</t>
    </r>
  </si>
  <si>
    <r>
      <rPr>
        <sz val="10"/>
        <rFont val="Microsoft YaHei"/>
        <family val="0"/>
        <charset val="1"/>
      </rPr>
      <t xml:space="preserve">IoT </t>
    </r>
    <r>
      <rPr>
        <sz val="10"/>
        <rFont val="Noto Sans CJK SC"/>
        <family val="2"/>
      </rPr>
      <t xml:space="preserve">传感器自动测量通常揭示 </t>
    </r>
    <r>
      <rPr>
        <sz val="10"/>
        <rFont val="Microsoft YaHei"/>
        <family val="0"/>
        <charset val="1"/>
      </rPr>
      <t xml:space="preserve">10-25 </t>
    </r>
    <r>
      <rPr>
        <sz val="10"/>
        <rFont val="Noto Sans CJK SC"/>
        <family val="2"/>
      </rPr>
      <t xml:space="preserve">个百分点的真实损失。</t>
    </r>
  </si>
  <si>
    <r>
      <rPr>
        <b val="true"/>
        <sz val="10"/>
        <color rgb="FFEB352C"/>
        <rFont val="Noto Sans CJK SC"/>
        <family val="2"/>
      </rPr>
      <t xml:space="preserve">您真正的年度机会几乎肯定是上面计算数字的 </t>
    </r>
    <r>
      <rPr>
        <b val="true"/>
        <sz val="10"/>
        <color rgb="FFEB352C"/>
        <rFont val="Microsoft YaHei"/>
        <family val="0"/>
        <charset val="1"/>
      </rPr>
      <t xml:space="preserve">2-3 </t>
    </r>
    <r>
      <rPr>
        <b val="true"/>
        <sz val="10"/>
        <color rgb="FFEB352C"/>
        <rFont val="Noto Sans CJK SC"/>
        <family val="2"/>
      </rPr>
      <t xml:space="preserve">倍。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</si>
</sst>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0.0"/>
    <numFmt numFmtId="167" formatCode="#,##0"/>
    <numFmt numFmtId="168" formatCode="\¥#,##0"/>
  </numFmts>
  <fonts count="5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EB352C"/>
      <name val="Microsoft YaHei"/>
      <family val="0"/>
      <charset val="1"/>
    </font>
    <font>
      <b val="true"/>
      <sz val="20"/>
      <color rgb="FFEB352C"/>
      <name val="Noto Sans CJK SC"/>
      <family val="2"/>
    </font>
    <font>
      <i val="true"/>
      <sz val="12"/>
      <color rgb="FF232120"/>
      <name val="Noto Sans CJK SC"/>
      <family val="2"/>
    </font>
    <font>
      <i val="true"/>
      <sz val="12"/>
      <color rgb="FF232120"/>
      <name val="Microsoft YaHei"/>
      <family val="0"/>
      <charset val="1"/>
    </font>
    <font>
      <b val="true"/>
      <sz val="14"/>
      <color rgb="FF232120"/>
      <name val="Noto Sans CJK SC"/>
      <family val="2"/>
    </font>
    <font>
      <sz val="11"/>
      <name val="Noto Sans CJK SC"/>
      <family val="2"/>
    </font>
    <font>
      <sz val="11"/>
      <name val="Microsoft YaHei"/>
      <family val="0"/>
      <charset val="1"/>
    </font>
    <font>
      <b val="true"/>
      <sz val="11"/>
      <color rgb="FFEB352C"/>
      <name val="Microsoft YaHei"/>
      <family val="0"/>
      <charset val="1"/>
    </font>
    <font>
      <sz val="10"/>
      <color rgb="FF555555"/>
      <name val="Noto Sans CJK SC"/>
      <family val="2"/>
    </font>
    <font>
      <i val="true"/>
      <sz val="10"/>
      <color rgb="FF232120"/>
      <name val="Noto Sans CJK SC"/>
      <family val="2"/>
    </font>
    <font>
      <i val="true"/>
      <sz val="10"/>
      <color rgb="FF232120"/>
      <name val="Microsoft YaHei"/>
      <family val="0"/>
      <charset val="1"/>
    </font>
    <font>
      <b val="true"/>
      <sz val="11"/>
      <color rgb="FFEB352C"/>
      <name val="Noto Sans CJK SC"/>
      <family val="2"/>
    </font>
    <font>
      <sz val="10"/>
      <color rgb="FF555555"/>
      <name val="Microsoft YaHei"/>
      <family val="0"/>
      <charset val="1"/>
    </font>
    <font>
      <b val="true"/>
      <sz val="11"/>
      <name val="Noto Sans CJK SC"/>
      <family val="2"/>
    </font>
    <font>
      <sz val="10"/>
      <color rgb="FF232120"/>
      <name val="Noto Sans CJK SC"/>
      <family val="2"/>
    </font>
    <font>
      <sz val="10"/>
      <color rgb="FF232120"/>
      <name val="Microsoft YaHei"/>
      <family val="0"/>
      <charset val="1"/>
    </font>
    <font>
      <b val="true"/>
      <sz val="12"/>
      <color rgb="FFEB352C"/>
      <name val="Noto Sans CJK SC"/>
      <family val="2"/>
    </font>
    <font>
      <sz val="10"/>
      <name val="Noto Sans CJK SC"/>
      <family val="2"/>
    </font>
    <font>
      <sz val="10"/>
      <name val="Microsoft YaHei"/>
      <family val="0"/>
      <charset val="1"/>
    </font>
    <font>
      <b val="true"/>
      <u val="single"/>
      <sz val="11"/>
      <color rgb="FFEB352C"/>
      <name val="Noto Sans CJK SC"/>
      <family val="2"/>
    </font>
    <font>
      <b val="true"/>
      <sz val="18"/>
      <color rgb="FFEB352C"/>
      <name val="Noto Sans CJK SC"/>
      <family val="2"/>
    </font>
    <font>
      <i val="true"/>
      <sz val="11"/>
      <color rgb="FF232120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0"/>
      <color rgb="FFFFFFFF"/>
      <name val="Microsoft YaHei"/>
      <family val="0"/>
      <charset val="1"/>
    </font>
    <font>
      <b val="true"/>
      <sz val="10"/>
      <name val="Microsoft YaHei"/>
      <family val="0"/>
      <charset val="1"/>
    </font>
    <font>
      <b val="true"/>
      <sz val="10"/>
      <name val="Noto Sans CJK SC"/>
      <family val="2"/>
    </font>
    <font>
      <sz val="10"/>
      <color rgb="FF0000FF"/>
      <name val="Microsoft YaHei"/>
      <family val="0"/>
      <charset val="1"/>
    </font>
    <font>
      <i val="true"/>
      <sz val="11"/>
      <color rgb="FF232120"/>
      <name val="Microsoft YaHei"/>
      <family val="0"/>
      <charset val="1"/>
    </font>
    <font>
      <b val="true"/>
      <sz val="13"/>
      <color rgb="FFFFFFFF"/>
      <name val="Noto Sans CJK SC"/>
      <family val="2"/>
    </font>
    <font>
      <b val="true"/>
      <sz val="13"/>
      <color rgb="FFFFFFFF"/>
      <name val="Microsoft YaHei"/>
      <family val="0"/>
      <charset val="1"/>
    </font>
    <font>
      <b val="true"/>
      <sz val="12"/>
      <color rgb="FF232120"/>
      <name val="Microsoft YaHei"/>
      <family val="0"/>
      <charset val="1"/>
    </font>
    <font>
      <b val="true"/>
      <sz val="12"/>
      <color rgb="FF232120"/>
      <name val="Noto Sans CJK SC"/>
      <family val="2"/>
    </font>
    <font>
      <b val="true"/>
      <sz val="22"/>
      <color rgb="FFFFFFFF"/>
      <name val="Microsoft YaHei"/>
      <family val="0"/>
      <charset val="1"/>
    </font>
    <font>
      <b val="true"/>
      <sz val="22"/>
      <name val="Microsoft YaHei"/>
      <family val="0"/>
      <charset val="1"/>
    </font>
    <font>
      <i val="true"/>
      <sz val="9"/>
      <color rgb="FF666666"/>
      <name val="Noto Sans CJK SC"/>
      <family val="2"/>
    </font>
    <font>
      <i val="true"/>
      <sz val="9"/>
      <color rgb="FF666666"/>
      <name val="Microsoft YaHei"/>
      <family val="0"/>
      <charset val="1"/>
    </font>
    <font>
      <b val="true"/>
      <sz val="18"/>
      <name val="Microsoft YaHei"/>
      <family val="0"/>
      <charset val="1"/>
    </font>
    <font>
      <b val="true"/>
      <sz val="18"/>
      <color rgb="FFEB352C"/>
      <name val="Microsoft YaHei"/>
      <family val="0"/>
      <charset val="1"/>
    </font>
    <font>
      <b val="true"/>
      <sz val="11"/>
      <name val="Microsoft YaHei"/>
      <family val="0"/>
      <charset val="1"/>
    </font>
    <font>
      <i val="true"/>
      <sz val="10"/>
      <color rgb="FF555555"/>
      <name val="Noto Sans CJK SC"/>
      <family val="2"/>
    </font>
    <font>
      <i val="true"/>
      <sz val="10"/>
      <color rgb="FF555555"/>
      <name val="Microsoft YaHei"/>
      <family val="0"/>
      <charset val="1"/>
    </font>
    <font>
      <b val="true"/>
      <sz val="12"/>
      <color rgb="FFFFFFFF"/>
      <name val="Noto Sans CJK SC"/>
      <family val="2"/>
    </font>
    <font>
      <b val="true"/>
      <u val="single"/>
      <sz val="11"/>
      <color rgb="FFEB352C"/>
      <name val="Microsoft YaHei"/>
      <family val="0"/>
      <charset val="1"/>
    </font>
    <font>
      <b val="true"/>
      <sz val="12"/>
      <color rgb="FFEB352C"/>
      <name val="Microsoft YaHei"/>
      <family val="0"/>
      <charset val="1"/>
    </font>
    <font>
      <b val="true"/>
      <sz val="14"/>
      <color rgb="FF228B22"/>
      <name val="Noto Sans CJK SC"/>
      <family val="2"/>
    </font>
    <font>
      <b val="true"/>
      <sz val="14"/>
      <color rgb="FF228B22"/>
      <name val="Microsoft YaHei"/>
      <family val="0"/>
      <charset val="1"/>
    </font>
    <font>
      <b val="true"/>
      <sz val="14"/>
      <color rgb="FFEB352C"/>
      <name val="Noto Sans CJK SC"/>
      <family val="2"/>
    </font>
    <font>
      <b val="true"/>
      <sz val="14"/>
      <color rgb="FFEB352C"/>
      <name val="Microsoft YaHei"/>
      <family val="0"/>
      <charset val="1"/>
    </font>
    <font>
      <b val="true"/>
      <sz val="11"/>
      <color rgb="FF0000FF"/>
      <name val="Microsoft YaHei"/>
      <family val="0"/>
      <charset val="1"/>
    </font>
    <font>
      <b val="true"/>
      <sz val="11"/>
      <color rgb="FF232120"/>
      <name val="Microsoft YaHei"/>
      <family val="0"/>
      <charset val="1"/>
    </font>
    <font>
      <b val="true"/>
      <sz val="12"/>
      <name val="Noto Sans CJK SC"/>
      <family val="2"/>
    </font>
    <font>
      <b val="true"/>
      <sz val="12"/>
      <name val="Microsoft YaHei"/>
      <family val="0"/>
      <charset val="1"/>
    </font>
    <font>
      <b val="true"/>
      <sz val="18"/>
      <color rgb="FFFFFFFF"/>
      <name val="Microsoft YaHei"/>
      <family val="0"/>
      <charset val="1"/>
    </font>
    <font>
      <b val="true"/>
      <sz val="10"/>
      <color rgb="FFEB352C"/>
      <name val="Noto Sans CJK SC"/>
      <family val="2"/>
    </font>
    <font>
      <b val="true"/>
      <sz val="10"/>
      <color rgb="FFEB352C"/>
      <name val="Microsoft YaHe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4F4F4"/>
        <bgColor rgb="FFFFFFFF"/>
      </patternFill>
    </fill>
    <fill>
      <patternFill patternType="solid">
        <fgColor rgb="FF232120"/>
        <bgColor rgb="FF333300"/>
      </patternFill>
    </fill>
    <fill>
      <patternFill patternType="solid">
        <fgColor rgb="FFFFF3CD"/>
        <bgColor rgb="FFFFE5E3"/>
      </patternFill>
    </fill>
    <fill>
      <patternFill patternType="solid">
        <fgColor rgb="FFFFE5E3"/>
        <bgColor rgb="FFFFF3CD"/>
      </patternFill>
    </fill>
    <fill>
      <patternFill patternType="solid">
        <fgColor rgb="FFEB352C"/>
        <bgColor rgb="FFFF0000"/>
      </patternFill>
    </fill>
    <fill>
      <patternFill patternType="solid">
        <fgColor rgb="FF228B22"/>
        <bgColor rgb="FF339966"/>
      </patternFill>
    </fill>
    <fill>
      <patternFill patternType="solid">
        <fgColor rgb="FFD4EDDA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9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28B22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D"/>
      <rgbColor rgb="FFF4F4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E5E3"/>
      <rgbColor rgb="FF3366FF"/>
      <rgbColor rgb="FF33CCCC"/>
      <rgbColor rgb="FF99CC00"/>
      <rgbColor rgb="FFFFCC00"/>
      <rgbColor rgb="FFFF9900"/>
      <rgbColor rgb="FFEB352C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555555"/>
      <rgbColor rgb="FF23212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teeptrak.com/zh-hans/nous-contacter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teeptrak.com/zh-hans/nous-contacter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teeptrak.com/zh-hans/nous-contacter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teeptrak.com/zh-hans/nous-contacte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8"/>
  </cols>
  <sheetData>
    <row r="1" customFormat="false" ht="30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4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7.3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6" customFormat="false" ht="17.1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</row>
    <row r="8" customFormat="false" ht="15" hidden="false" customHeight="false" outlineLevel="0" collapsed="false">
      <c r="A8" s="5" t="s">
        <v>4</v>
      </c>
      <c r="B8" s="6" t="s">
        <v>5</v>
      </c>
      <c r="C8" s="6"/>
      <c r="D8" s="6"/>
      <c r="E8" s="7" t="s">
        <v>6</v>
      </c>
      <c r="F8" s="7"/>
      <c r="G8" s="7"/>
    </row>
    <row r="9" customFormat="false" ht="17.15" hidden="false" customHeight="false" outlineLevel="0" collapsed="false">
      <c r="A9" s="5" t="s">
        <v>7</v>
      </c>
      <c r="B9" s="6" t="s">
        <v>8</v>
      </c>
      <c r="C9" s="6"/>
      <c r="D9" s="6"/>
      <c r="E9" s="7" t="s">
        <v>9</v>
      </c>
      <c r="F9" s="7"/>
      <c r="G9" s="7"/>
    </row>
    <row r="10" customFormat="false" ht="17.15" hidden="false" customHeight="false" outlineLevel="0" collapsed="false">
      <c r="A10" s="5" t="s">
        <v>10</v>
      </c>
      <c r="B10" s="8" t="s">
        <v>11</v>
      </c>
      <c r="C10" s="8"/>
      <c r="D10" s="8"/>
      <c r="E10" s="7" t="s">
        <v>12</v>
      </c>
      <c r="F10" s="7"/>
      <c r="G10" s="7"/>
    </row>
    <row r="11" customFormat="false" ht="17.15" hidden="false" customHeight="false" outlineLevel="0" collapsed="false">
      <c r="A11" s="5" t="s">
        <v>13</v>
      </c>
      <c r="B11" s="6" t="s">
        <v>14</v>
      </c>
      <c r="C11" s="6"/>
      <c r="D11" s="6"/>
      <c r="E11" s="7" t="s">
        <v>15</v>
      </c>
      <c r="F11" s="7"/>
      <c r="G11" s="7"/>
    </row>
    <row r="12" customFormat="false" ht="17.15" hidden="false" customHeight="false" outlineLevel="0" collapsed="false">
      <c r="A12" s="5" t="s">
        <v>16</v>
      </c>
      <c r="B12" s="6" t="s">
        <v>17</v>
      </c>
      <c r="C12" s="6"/>
      <c r="D12" s="6"/>
      <c r="E12" s="7" t="s">
        <v>18</v>
      </c>
      <c r="F12" s="7"/>
      <c r="G12" s="7"/>
    </row>
    <row r="13" customFormat="false" ht="15" hidden="false" customHeight="false" outlineLevel="0" collapsed="false">
      <c r="A13" s="5" t="s">
        <v>19</v>
      </c>
      <c r="B13" s="6" t="s">
        <v>20</v>
      </c>
      <c r="C13" s="6"/>
      <c r="D13" s="6"/>
      <c r="E13" s="7" t="s">
        <v>21</v>
      </c>
      <c r="F13" s="7"/>
      <c r="G13" s="7"/>
    </row>
    <row r="14" customFormat="false" ht="15" hidden="false" customHeight="false" outlineLevel="0" collapsed="false">
      <c r="A14" s="5" t="s">
        <v>22</v>
      </c>
      <c r="B14" s="6" t="s">
        <v>23</v>
      </c>
      <c r="C14" s="6"/>
      <c r="D14" s="6"/>
      <c r="E14" s="7" t="s">
        <v>24</v>
      </c>
      <c r="F14" s="7"/>
      <c r="G14" s="7"/>
    </row>
    <row r="15" customFormat="false" ht="17.15" hidden="false" customHeight="false" outlineLevel="0" collapsed="false">
      <c r="A15" s="5" t="s">
        <v>25</v>
      </c>
      <c r="B15" s="6" t="s">
        <v>26</v>
      </c>
      <c r="C15" s="6"/>
      <c r="D15" s="6"/>
      <c r="E15" s="7" t="s">
        <v>27</v>
      </c>
      <c r="F15" s="7"/>
      <c r="G15" s="7"/>
    </row>
    <row r="17" customFormat="false" ht="17.35" hidden="false" customHeight="false" outlineLevel="0" collapsed="false">
      <c r="A17" s="3" t="s">
        <v>28</v>
      </c>
      <c r="B17" s="3"/>
      <c r="C17" s="3"/>
      <c r="D17" s="3"/>
      <c r="E17" s="3"/>
      <c r="F17" s="3"/>
      <c r="G17" s="3"/>
    </row>
    <row r="19" customFormat="false" ht="17.15" hidden="false" customHeight="false" outlineLevel="0" collapsed="false">
      <c r="A19" s="9" t="s">
        <v>29</v>
      </c>
      <c r="B19" s="10" t="s">
        <v>30</v>
      </c>
      <c r="C19" s="11" t="s">
        <v>31</v>
      </c>
      <c r="D19" s="11"/>
      <c r="E19" s="11"/>
      <c r="F19" s="11"/>
      <c r="G19" s="11"/>
    </row>
    <row r="20" customFormat="false" ht="17.15" hidden="false" customHeight="false" outlineLevel="0" collapsed="false">
      <c r="A20" s="9" t="s">
        <v>32</v>
      </c>
      <c r="B20" s="10" t="s">
        <v>33</v>
      </c>
      <c r="C20" s="12" t="s">
        <v>34</v>
      </c>
      <c r="D20" s="12"/>
      <c r="E20" s="12"/>
      <c r="F20" s="12"/>
      <c r="G20" s="12"/>
    </row>
    <row r="21" customFormat="false" ht="17.15" hidden="false" customHeight="false" outlineLevel="0" collapsed="false">
      <c r="A21" s="9" t="s">
        <v>35</v>
      </c>
      <c r="B21" s="10" t="s">
        <v>36</v>
      </c>
      <c r="C21" s="11" t="s">
        <v>37</v>
      </c>
      <c r="D21" s="11"/>
      <c r="E21" s="11"/>
      <c r="F21" s="11"/>
      <c r="G21" s="11"/>
    </row>
    <row r="22" customFormat="false" ht="17.15" hidden="false" customHeight="false" outlineLevel="0" collapsed="false">
      <c r="A22" s="9" t="s">
        <v>38</v>
      </c>
      <c r="B22" s="10" t="s">
        <v>39</v>
      </c>
      <c r="C22" s="11" t="s">
        <v>40</v>
      </c>
      <c r="D22" s="11"/>
      <c r="E22" s="11"/>
      <c r="F22" s="11"/>
      <c r="G22" s="11"/>
    </row>
    <row r="25" customFormat="false" ht="15" hidden="false" customHeight="false" outlineLevel="0" collapsed="false">
      <c r="A25" s="13" t="s">
        <v>41</v>
      </c>
      <c r="B25" s="13"/>
      <c r="C25" s="13"/>
      <c r="D25" s="13"/>
      <c r="E25" s="13"/>
      <c r="F25" s="13"/>
      <c r="G25" s="13"/>
    </row>
    <row r="26" customFormat="false" ht="15" hidden="false" customHeight="false" outlineLevel="0" collapsed="false">
      <c r="A26" s="14" t="s">
        <v>42</v>
      </c>
      <c r="B26" s="14"/>
      <c r="C26" s="14"/>
      <c r="D26" s="14"/>
      <c r="E26" s="14"/>
      <c r="F26" s="14"/>
      <c r="G26" s="14"/>
    </row>
    <row r="27" customFormat="false" ht="15" hidden="false" customHeight="false" outlineLevel="0" collapsed="false">
      <c r="A27" s="14" t="s">
        <v>43</v>
      </c>
      <c r="B27" s="14"/>
      <c r="C27" s="14"/>
      <c r="D27" s="14"/>
      <c r="E27" s="14"/>
      <c r="F27" s="14"/>
      <c r="G27" s="14"/>
    </row>
    <row r="28" customFormat="false" ht="17.15" hidden="false" customHeight="false" outlineLevel="0" collapsed="false">
      <c r="A28" s="15" t="s">
        <v>44</v>
      </c>
      <c r="B28" s="15"/>
      <c r="C28" s="15"/>
      <c r="D28" s="15"/>
      <c r="E28" s="15"/>
      <c r="F28" s="15"/>
      <c r="G28" s="15"/>
    </row>
  </sheetData>
  <mergeCells count="29">
    <mergeCell ref="A1:G1"/>
    <mergeCell ref="A2:G2"/>
    <mergeCell ref="A4:G4"/>
    <mergeCell ref="A6:G6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A17:G17"/>
    <mergeCell ref="C19:G19"/>
    <mergeCell ref="C20:G20"/>
    <mergeCell ref="C21:G21"/>
    <mergeCell ref="C22:G22"/>
    <mergeCell ref="A25:G25"/>
    <mergeCell ref="A26:G26"/>
    <mergeCell ref="A27:G27"/>
    <mergeCell ref="A28:G28"/>
  </mergeCells>
  <hyperlinks>
    <hyperlink ref="A28" r:id="rId1" display="自动测量 8 个实时指标:teeptrak.com/zh-hans/nous-contact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3" min="3" style="0" width="13"/>
    <col collapsed="false" customWidth="true" hidden="false" outlineLevel="0" max="4" min="4" style="0" width="14"/>
    <col collapsed="false" customWidth="true" hidden="false" outlineLevel="0" max="5" min="5" style="0" width="13"/>
    <col collapsed="false" customWidth="true" hidden="false" outlineLevel="0" max="7" min="6" style="0" width="11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2" min="10" style="0" width="10"/>
  </cols>
  <sheetData>
    <row r="1" customFormat="false" ht="22.05" hidden="false" customHeight="false" outlineLevel="0" collapsed="false">
      <c r="A1" s="16" t="s">
        <v>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customFormat="false" ht="15" hidden="false" customHeight="false" outlineLevel="0" collapsed="false">
      <c r="A2" s="17" t="s">
        <v>46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customFormat="false" ht="36" hidden="false" customHeight="true" outlineLevel="0" collapsed="false">
      <c r="A4" s="18" t="s">
        <v>47</v>
      </c>
      <c r="B4" s="18" t="s">
        <v>48</v>
      </c>
      <c r="C4" s="18" t="s">
        <v>49</v>
      </c>
      <c r="D4" s="18" t="s">
        <v>50</v>
      </c>
      <c r="E4" s="18" t="s">
        <v>51</v>
      </c>
      <c r="F4" s="18" t="s">
        <v>52</v>
      </c>
      <c r="G4" s="18" t="s">
        <v>53</v>
      </c>
      <c r="H4" s="18" t="s">
        <v>54</v>
      </c>
      <c r="I4" s="18" t="s">
        <v>55</v>
      </c>
      <c r="J4" s="18" t="s">
        <v>56</v>
      </c>
      <c r="K4" s="18" t="s">
        <v>57</v>
      </c>
      <c r="L4" s="18" t="s">
        <v>58</v>
      </c>
    </row>
    <row r="5" customFormat="false" ht="15" hidden="false" customHeight="false" outlineLevel="0" collapsed="false">
      <c r="A5" s="19" t="s">
        <v>59</v>
      </c>
      <c r="B5" s="20" t="s">
        <v>60</v>
      </c>
      <c r="C5" s="21" t="n">
        <v>420</v>
      </c>
      <c r="D5" s="21" t="n">
        <v>45</v>
      </c>
      <c r="E5" s="21" t="n">
        <v>6</v>
      </c>
      <c r="F5" s="21" t="n">
        <v>3528</v>
      </c>
      <c r="G5" s="21" t="n">
        <v>81</v>
      </c>
      <c r="H5" s="21" t="n">
        <v>3</v>
      </c>
      <c r="I5" s="21" t="n">
        <v>23</v>
      </c>
      <c r="J5" s="22" t="n">
        <f aca="false">IFERROR(MAX(0,C5-D5)/C5,0)</f>
        <v>0.892857142857143</v>
      </c>
      <c r="K5" s="22" t="n">
        <f aca="false">IFERROR((F5*E5)/(MAX(0,C5-D5)*60),0)</f>
        <v>0.9408</v>
      </c>
      <c r="L5" s="22" t="n">
        <f aca="false">IFERROR((F5-G5)/F5,0)</f>
        <v>0.977040816326531</v>
      </c>
    </row>
    <row r="6" customFormat="false" ht="15" hidden="false" customHeight="false" outlineLevel="0" collapsed="false">
      <c r="A6" s="19" t="s">
        <v>59</v>
      </c>
      <c r="B6" s="20" t="s">
        <v>61</v>
      </c>
      <c r="C6" s="21" t="n">
        <v>420</v>
      </c>
      <c r="D6" s="21" t="n">
        <v>62</v>
      </c>
      <c r="E6" s="21" t="n">
        <v>8</v>
      </c>
      <c r="F6" s="21" t="n">
        <v>2514</v>
      </c>
      <c r="G6" s="21" t="n">
        <v>128</v>
      </c>
      <c r="H6" s="21" t="n">
        <v>4</v>
      </c>
      <c r="I6" s="21" t="n">
        <v>33</v>
      </c>
      <c r="J6" s="22" t="n">
        <f aca="false">IFERROR(MAX(0,C6-D6)/C6,0)</f>
        <v>0.852380952380952</v>
      </c>
      <c r="K6" s="22" t="n">
        <f aca="false">IFERROR((F6*E6)/(MAX(0,C6-D6)*60),0)</f>
        <v>0.936312849162011</v>
      </c>
      <c r="L6" s="22" t="n">
        <f aca="false">IFERROR((F6-G6)/F6,0)</f>
        <v>0.949085123309467</v>
      </c>
    </row>
    <row r="7" customFormat="false" ht="15" hidden="false" customHeight="false" outlineLevel="0" collapsed="false">
      <c r="A7" s="19" t="s">
        <v>59</v>
      </c>
      <c r="B7" s="20" t="s">
        <v>62</v>
      </c>
      <c r="C7" s="21" t="n">
        <v>420</v>
      </c>
      <c r="D7" s="21" t="n">
        <v>133</v>
      </c>
      <c r="E7" s="21" t="n">
        <v>5.5</v>
      </c>
      <c r="F7" s="21" t="n">
        <v>3179</v>
      </c>
      <c r="G7" s="21" t="n">
        <v>249</v>
      </c>
      <c r="H7" s="21" t="n">
        <v>4</v>
      </c>
      <c r="I7" s="21" t="n">
        <v>87</v>
      </c>
      <c r="J7" s="22" t="n">
        <f aca="false">IFERROR(MAX(0,C7-D7)/C7,0)</f>
        <v>0.683333333333333</v>
      </c>
      <c r="K7" s="22" t="n">
        <f aca="false">IFERROR((F7*E7)/(MAX(0,C7-D7)*60),0)</f>
        <v>1.01536004645761</v>
      </c>
      <c r="L7" s="22" t="n">
        <f aca="false">IFERROR((F7-G7)/F7,0)</f>
        <v>0.921673482227115</v>
      </c>
    </row>
    <row r="8" customFormat="false" ht="15" hidden="false" customHeight="false" outlineLevel="0" collapsed="false">
      <c r="A8" s="19" t="s">
        <v>59</v>
      </c>
      <c r="B8" s="20" t="s">
        <v>63</v>
      </c>
      <c r="C8" s="21" t="n">
        <v>420</v>
      </c>
      <c r="D8" s="21" t="n">
        <v>53</v>
      </c>
      <c r="E8" s="21" t="n">
        <v>7</v>
      </c>
      <c r="F8" s="21" t="n">
        <v>2916</v>
      </c>
      <c r="G8" s="21" t="n">
        <v>101</v>
      </c>
      <c r="H8" s="21" t="n">
        <v>2</v>
      </c>
      <c r="I8" s="21" t="n">
        <v>26</v>
      </c>
      <c r="J8" s="22" t="n">
        <f aca="false">IFERROR(MAX(0,C8-D8)/C8,0)</f>
        <v>0.873809523809524</v>
      </c>
      <c r="K8" s="22" t="n">
        <f aca="false">IFERROR((F8*E8)/(MAX(0,C8-D8)*60),0)</f>
        <v>0.926975476839237</v>
      </c>
      <c r="L8" s="22" t="n">
        <f aca="false">IFERROR((F8-G8)/F8,0)</f>
        <v>0.965363511659808</v>
      </c>
    </row>
    <row r="9" customFormat="false" ht="15" hidden="false" customHeight="false" outlineLevel="0" collapsed="false">
      <c r="A9" s="19" t="s">
        <v>64</v>
      </c>
      <c r="B9" s="20" t="s">
        <v>60</v>
      </c>
      <c r="C9" s="21" t="n">
        <v>420</v>
      </c>
      <c r="D9" s="21" t="n">
        <v>32</v>
      </c>
      <c r="E9" s="21" t="n">
        <v>6</v>
      </c>
      <c r="F9" s="21" t="n">
        <v>3629</v>
      </c>
      <c r="G9" s="21" t="n">
        <v>118</v>
      </c>
      <c r="H9" s="21" t="n">
        <v>1</v>
      </c>
      <c r="I9" s="21" t="n">
        <v>21</v>
      </c>
      <c r="J9" s="22" t="n">
        <f aca="false">IFERROR(MAX(0,C9-D9)/C9,0)</f>
        <v>0.923809523809524</v>
      </c>
      <c r="K9" s="22" t="n">
        <f aca="false">IFERROR((F9*E9)/(MAX(0,C9-D9)*60),0)</f>
        <v>0.935309278350516</v>
      </c>
      <c r="L9" s="22" t="n">
        <f aca="false">IFERROR((F9-G9)/F9,0)</f>
        <v>0.967484155414715</v>
      </c>
    </row>
    <row r="10" customFormat="false" ht="15" hidden="false" customHeight="false" outlineLevel="0" collapsed="false">
      <c r="A10" s="19" t="s">
        <v>64</v>
      </c>
      <c r="B10" s="20" t="s">
        <v>61</v>
      </c>
      <c r="C10" s="21" t="n">
        <v>420</v>
      </c>
      <c r="D10" s="21" t="n">
        <v>77</v>
      </c>
      <c r="E10" s="21" t="n">
        <v>8</v>
      </c>
      <c r="F10" s="21" t="n">
        <v>2679</v>
      </c>
      <c r="G10" s="21" t="n">
        <v>146</v>
      </c>
      <c r="H10" s="21" t="n">
        <v>2</v>
      </c>
      <c r="I10" s="21" t="n">
        <v>44</v>
      </c>
      <c r="J10" s="22" t="n">
        <f aca="false">IFERROR(MAX(0,C10-D10)/C10,0)</f>
        <v>0.816666666666667</v>
      </c>
      <c r="K10" s="22" t="n">
        <f aca="false">IFERROR((F10*E10)/(MAX(0,C10-D10)*60),0)</f>
        <v>1.04139941690962</v>
      </c>
      <c r="L10" s="22" t="n">
        <f aca="false">IFERROR((F10-G10)/F10,0)</f>
        <v>0.945502053004853</v>
      </c>
    </row>
    <row r="11" customFormat="false" ht="15" hidden="false" customHeight="false" outlineLevel="0" collapsed="false">
      <c r="A11" s="19" t="s">
        <v>64</v>
      </c>
      <c r="B11" s="20" t="s">
        <v>62</v>
      </c>
      <c r="C11" s="21" t="n">
        <v>420</v>
      </c>
      <c r="D11" s="21" t="n">
        <v>127</v>
      </c>
      <c r="E11" s="21" t="n">
        <v>5.5</v>
      </c>
      <c r="F11" s="21" t="n">
        <v>2942</v>
      </c>
      <c r="G11" s="21" t="n">
        <v>180</v>
      </c>
      <c r="H11" s="21" t="n">
        <v>4</v>
      </c>
      <c r="I11" s="21" t="n">
        <v>77</v>
      </c>
      <c r="J11" s="22" t="n">
        <f aca="false">IFERROR(MAX(0,C11-D11)/C11,0)</f>
        <v>0.697619047619048</v>
      </c>
      <c r="K11" s="22" t="n">
        <f aca="false">IFERROR((F11*E11)/(MAX(0,C11-D11)*60),0)</f>
        <v>0.920420932878271</v>
      </c>
      <c r="L11" s="22" t="n">
        <f aca="false">IFERROR((F11-G11)/F11,0)</f>
        <v>0.938817131203263</v>
      </c>
    </row>
    <row r="12" customFormat="false" ht="15" hidden="false" customHeight="false" outlineLevel="0" collapsed="false">
      <c r="A12" s="19" t="s">
        <v>64</v>
      </c>
      <c r="B12" s="20" t="s">
        <v>63</v>
      </c>
      <c r="C12" s="21" t="n">
        <v>420</v>
      </c>
      <c r="D12" s="21" t="n">
        <v>50</v>
      </c>
      <c r="E12" s="21" t="n">
        <v>7</v>
      </c>
      <c r="F12" s="21" t="n">
        <v>3042</v>
      </c>
      <c r="G12" s="21" t="n">
        <v>109</v>
      </c>
      <c r="H12" s="21" t="n">
        <v>2</v>
      </c>
      <c r="I12" s="21" t="n">
        <v>44</v>
      </c>
      <c r="J12" s="22" t="n">
        <f aca="false">IFERROR(MAX(0,C12-D12)/C12,0)</f>
        <v>0.880952380952381</v>
      </c>
      <c r="K12" s="22" t="n">
        <f aca="false">IFERROR((F12*E12)/(MAX(0,C12-D12)*60),0)</f>
        <v>0.959189189189189</v>
      </c>
      <c r="L12" s="22" t="n">
        <f aca="false">IFERROR((F12-G12)/F12,0)</f>
        <v>0.964168310322156</v>
      </c>
    </row>
    <row r="13" customFormat="false" ht="15" hidden="false" customHeight="false" outlineLevel="0" collapsed="false">
      <c r="A13" s="19" t="s">
        <v>65</v>
      </c>
      <c r="B13" s="20" t="s">
        <v>60</v>
      </c>
      <c r="C13" s="21" t="n">
        <v>420</v>
      </c>
      <c r="D13" s="21" t="n">
        <v>35</v>
      </c>
      <c r="E13" s="21" t="n">
        <v>6</v>
      </c>
      <c r="F13" s="21" t="n">
        <v>3526</v>
      </c>
      <c r="G13" s="21" t="n">
        <v>85</v>
      </c>
      <c r="H13" s="21" t="n">
        <v>2</v>
      </c>
      <c r="I13" s="21" t="n">
        <v>18</v>
      </c>
      <c r="J13" s="22" t="n">
        <f aca="false">IFERROR(MAX(0,C13-D13)/C13,0)</f>
        <v>0.916666666666667</v>
      </c>
      <c r="K13" s="22" t="n">
        <f aca="false">IFERROR((F13*E13)/(MAX(0,C13-D13)*60),0)</f>
        <v>0.915844155844156</v>
      </c>
      <c r="L13" s="22" t="n">
        <f aca="false">IFERROR((F13-G13)/F13,0)</f>
        <v>0.975893363584799</v>
      </c>
    </row>
    <row r="14" customFormat="false" ht="15" hidden="false" customHeight="false" outlineLevel="0" collapsed="false">
      <c r="A14" s="19" t="s">
        <v>65</v>
      </c>
      <c r="B14" s="20" t="s">
        <v>61</v>
      </c>
      <c r="C14" s="21" t="n">
        <v>420</v>
      </c>
      <c r="D14" s="21" t="n">
        <v>66</v>
      </c>
      <c r="E14" s="21" t="n">
        <v>8</v>
      </c>
      <c r="F14" s="21" t="n">
        <v>2576</v>
      </c>
      <c r="G14" s="21" t="n">
        <v>158</v>
      </c>
      <c r="H14" s="21" t="n">
        <v>3</v>
      </c>
      <c r="I14" s="21" t="n">
        <v>55</v>
      </c>
      <c r="J14" s="22" t="n">
        <f aca="false">IFERROR(MAX(0,C14-D14)/C14,0)</f>
        <v>0.842857142857143</v>
      </c>
      <c r="K14" s="22" t="n">
        <f aca="false">IFERROR((F14*E14)/(MAX(0,C14-D14)*60),0)</f>
        <v>0.970244821092279</v>
      </c>
      <c r="L14" s="22" t="n">
        <f aca="false">IFERROR((F14-G14)/F14,0)</f>
        <v>0.938664596273292</v>
      </c>
    </row>
    <row r="15" customFormat="false" ht="15" hidden="false" customHeight="false" outlineLevel="0" collapsed="false">
      <c r="A15" s="19" t="s">
        <v>65</v>
      </c>
      <c r="B15" s="20" t="s">
        <v>62</v>
      </c>
      <c r="C15" s="21" t="n">
        <v>420</v>
      </c>
      <c r="D15" s="21" t="n">
        <v>92</v>
      </c>
      <c r="E15" s="21" t="n">
        <v>5.5</v>
      </c>
      <c r="F15" s="21" t="n">
        <v>3173</v>
      </c>
      <c r="G15" s="21" t="n">
        <v>238</v>
      </c>
      <c r="H15" s="21" t="n">
        <v>6</v>
      </c>
      <c r="I15" s="21" t="n">
        <v>57</v>
      </c>
      <c r="J15" s="22" t="n">
        <f aca="false">IFERROR(MAX(0,C15-D15)/C15,0)</f>
        <v>0.780952380952381</v>
      </c>
      <c r="K15" s="22" t="n">
        <f aca="false">IFERROR((F15*E15)/(MAX(0,C15-D15)*60),0)</f>
        <v>0.886763211382114</v>
      </c>
      <c r="L15" s="22" t="n">
        <f aca="false">IFERROR((F15-G15)/F15,0)</f>
        <v>0.924992121021116</v>
      </c>
    </row>
    <row r="16" customFormat="false" ht="15" hidden="false" customHeight="false" outlineLevel="0" collapsed="false">
      <c r="A16" s="19" t="s">
        <v>65</v>
      </c>
      <c r="B16" s="20" t="s">
        <v>63</v>
      </c>
      <c r="C16" s="21" t="n">
        <v>420</v>
      </c>
      <c r="D16" s="21" t="n">
        <v>69</v>
      </c>
      <c r="E16" s="21" t="n">
        <v>7</v>
      </c>
      <c r="F16" s="21" t="n">
        <v>3093</v>
      </c>
      <c r="G16" s="21" t="n">
        <v>105</v>
      </c>
      <c r="H16" s="21" t="n">
        <v>3</v>
      </c>
      <c r="I16" s="21" t="n">
        <v>40</v>
      </c>
      <c r="J16" s="22" t="n">
        <f aca="false">IFERROR(MAX(0,C16-D16)/C16,0)</f>
        <v>0.835714285714286</v>
      </c>
      <c r="K16" s="22" t="n">
        <f aca="false">IFERROR((F16*E16)/(MAX(0,C16-D16)*60),0)</f>
        <v>1.02806267806268</v>
      </c>
      <c r="L16" s="22" t="n">
        <f aca="false">IFERROR((F16-G16)/F16,0)</f>
        <v>0.966052376333657</v>
      </c>
    </row>
    <row r="17" customFormat="false" ht="15" hidden="false" customHeight="false" outlineLevel="0" collapsed="false">
      <c r="A17" s="19" t="s">
        <v>66</v>
      </c>
      <c r="B17" s="20" t="s">
        <v>60</v>
      </c>
      <c r="C17" s="21" t="n">
        <v>420</v>
      </c>
      <c r="D17" s="21" t="n">
        <v>44</v>
      </c>
      <c r="E17" s="21" t="n">
        <v>6</v>
      </c>
      <c r="F17" s="21" t="n">
        <v>3592</v>
      </c>
      <c r="G17" s="21" t="n">
        <v>116</v>
      </c>
      <c r="H17" s="21" t="n">
        <v>1</v>
      </c>
      <c r="I17" s="21" t="n">
        <v>17</v>
      </c>
      <c r="J17" s="22" t="n">
        <f aca="false">IFERROR(MAX(0,C17-D17)/C17,0)</f>
        <v>0.895238095238095</v>
      </c>
      <c r="K17" s="22" t="n">
        <f aca="false">IFERROR((F17*E17)/(MAX(0,C17-D17)*60),0)</f>
        <v>0.95531914893617</v>
      </c>
      <c r="L17" s="22" t="n">
        <f aca="false">IFERROR((F17-G17)/F17,0)</f>
        <v>0.967706013363029</v>
      </c>
    </row>
    <row r="18" customFormat="false" ht="15" hidden="false" customHeight="false" outlineLevel="0" collapsed="false">
      <c r="A18" s="19" t="s">
        <v>66</v>
      </c>
      <c r="B18" s="20" t="s">
        <v>61</v>
      </c>
      <c r="C18" s="21" t="n">
        <v>420</v>
      </c>
      <c r="D18" s="21" t="n">
        <v>56</v>
      </c>
      <c r="E18" s="21" t="n">
        <v>8</v>
      </c>
      <c r="F18" s="21" t="n">
        <v>2516</v>
      </c>
      <c r="G18" s="21" t="n">
        <v>169</v>
      </c>
      <c r="H18" s="21" t="n">
        <v>3</v>
      </c>
      <c r="I18" s="21" t="n">
        <v>32</v>
      </c>
      <c r="J18" s="22" t="n">
        <f aca="false">IFERROR(MAX(0,C18-D18)/C18,0)</f>
        <v>0.866666666666667</v>
      </c>
      <c r="K18" s="22" t="n">
        <f aca="false">IFERROR((F18*E18)/(MAX(0,C18-D18)*60),0)</f>
        <v>0.921611721611722</v>
      </c>
      <c r="L18" s="22" t="n">
        <f aca="false">IFERROR((F18-G18)/F18,0)</f>
        <v>0.932829888712242</v>
      </c>
    </row>
    <row r="19" customFormat="false" ht="15" hidden="false" customHeight="false" outlineLevel="0" collapsed="false">
      <c r="A19" s="19" t="s">
        <v>66</v>
      </c>
      <c r="B19" s="20" t="s">
        <v>62</v>
      </c>
      <c r="C19" s="21" t="n">
        <v>420</v>
      </c>
      <c r="D19" s="21" t="n">
        <v>104</v>
      </c>
      <c r="E19" s="21" t="n">
        <v>5.5</v>
      </c>
      <c r="F19" s="21" t="n">
        <v>2851</v>
      </c>
      <c r="G19" s="21" t="n">
        <v>228</v>
      </c>
      <c r="H19" s="21" t="n">
        <v>5</v>
      </c>
      <c r="I19" s="21" t="n">
        <v>79</v>
      </c>
      <c r="J19" s="22" t="n">
        <f aca="false">IFERROR(MAX(0,C19-D19)/C19,0)</f>
        <v>0.752380952380952</v>
      </c>
      <c r="K19" s="22" t="n">
        <f aca="false">IFERROR((F19*E19)/(MAX(0,C19-D19)*60),0)</f>
        <v>0.8270305907173</v>
      </c>
      <c r="L19" s="22" t="n">
        <f aca="false">IFERROR((F19-G19)/F19,0)</f>
        <v>0.920028060329709</v>
      </c>
    </row>
    <row r="20" customFormat="false" ht="15" hidden="false" customHeight="false" outlineLevel="0" collapsed="false">
      <c r="A20" s="19" t="s">
        <v>66</v>
      </c>
      <c r="B20" s="20" t="s">
        <v>63</v>
      </c>
      <c r="C20" s="21" t="n">
        <v>420</v>
      </c>
      <c r="D20" s="21" t="n">
        <v>60</v>
      </c>
      <c r="E20" s="21" t="n">
        <v>7</v>
      </c>
      <c r="F20" s="21" t="n">
        <v>3086</v>
      </c>
      <c r="G20" s="21" t="n">
        <v>110</v>
      </c>
      <c r="H20" s="21" t="n">
        <v>3</v>
      </c>
      <c r="I20" s="21" t="n">
        <v>31</v>
      </c>
      <c r="J20" s="22" t="n">
        <f aca="false">IFERROR(MAX(0,C20-D20)/C20,0)</f>
        <v>0.857142857142857</v>
      </c>
      <c r="K20" s="22" t="n">
        <f aca="false">IFERROR((F20*E20)/(MAX(0,C20-D20)*60),0)</f>
        <v>1.00009259259259</v>
      </c>
      <c r="L20" s="22" t="n">
        <f aca="false">IFERROR((F20-G20)/F20,0)</f>
        <v>0.964355152300713</v>
      </c>
    </row>
    <row r="21" customFormat="false" ht="15" hidden="false" customHeight="false" outlineLevel="0" collapsed="false">
      <c r="A21" s="19" t="s">
        <v>67</v>
      </c>
      <c r="B21" s="20" t="s">
        <v>60</v>
      </c>
      <c r="C21" s="21" t="n">
        <v>420</v>
      </c>
      <c r="D21" s="21" t="n">
        <v>31</v>
      </c>
      <c r="E21" s="21" t="n">
        <v>6</v>
      </c>
      <c r="F21" s="21" t="n">
        <v>3671</v>
      </c>
      <c r="G21" s="21" t="n">
        <v>97</v>
      </c>
      <c r="H21" s="21" t="n">
        <v>3</v>
      </c>
      <c r="I21" s="21" t="n">
        <v>17</v>
      </c>
      <c r="J21" s="22" t="n">
        <f aca="false">IFERROR(MAX(0,C21-D21)/C21,0)</f>
        <v>0.926190476190476</v>
      </c>
      <c r="K21" s="22" t="n">
        <f aca="false">IFERROR((F21*E21)/(MAX(0,C21-D21)*60),0)</f>
        <v>0.943701799485861</v>
      </c>
      <c r="L21" s="22" t="n">
        <f aca="false">IFERROR((F21-G21)/F21,0)</f>
        <v>0.973576682102969</v>
      </c>
    </row>
    <row r="22" customFormat="false" ht="15" hidden="false" customHeight="false" outlineLevel="0" collapsed="false">
      <c r="A22" s="19" t="s">
        <v>67</v>
      </c>
      <c r="B22" s="20" t="s">
        <v>61</v>
      </c>
      <c r="C22" s="21" t="n">
        <v>420</v>
      </c>
      <c r="D22" s="21" t="n">
        <v>74</v>
      </c>
      <c r="E22" s="21" t="n">
        <v>8</v>
      </c>
      <c r="F22" s="21" t="n">
        <v>2487</v>
      </c>
      <c r="G22" s="21" t="n">
        <v>154</v>
      </c>
      <c r="H22" s="21" t="n">
        <v>4</v>
      </c>
      <c r="I22" s="21" t="n">
        <v>37</v>
      </c>
      <c r="J22" s="22" t="n">
        <f aca="false">IFERROR(MAX(0,C22-D22)/C22,0)</f>
        <v>0.823809523809524</v>
      </c>
      <c r="K22" s="22" t="n">
        <f aca="false">IFERROR((F22*E22)/(MAX(0,C22-D22)*60),0)</f>
        <v>0.958381502890173</v>
      </c>
      <c r="L22" s="22" t="n">
        <f aca="false">IFERROR((F22-G22)/F22,0)</f>
        <v>0.938078005629272</v>
      </c>
    </row>
    <row r="23" customFormat="false" ht="15" hidden="false" customHeight="false" outlineLevel="0" collapsed="false">
      <c r="A23" s="19" t="s">
        <v>67</v>
      </c>
      <c r="B23" s="20" t="s">
        <v>62</v>
      </c>
      <c r="C23" s="21" t="n">
        <v>420</v>
      </c>
      <c r="D23" s="21" t="n">
        <v>100</v>
      </c>
      <c r="E23" s="21" t="n">
        <v>5.5</v>
      </c>
      <c r="F23" s="21" t="n">
        <v>3036</v>
      </c>
      <c r="G23" s="21" t="n">
        <v>228</v>
      </c>
      <c r="H23" s="21" t="n">
        <v>5</v>
      </c>
      <c r="I23" s="21" t="n">
        <v>90</v>
      </c>
      <c r="J23" s="22" t="n">
        <f aca="false">IFERROR(MAX(0,C23-D23)/C23,0)</f>
        <v>0.761904761904762</v>
      </c>
      <c r="K23" s="22" t="n">
        <f aca="false">IFERROR((F23*E23)/(MAX(0,C23-D23)*60),0)</f>
        <v>0.8696875</v>
      </c>
      <c r="L23" s="22" t="n">
        <f aca="false">IFERROR((F23-G23)/F23,0)</f>
        <v>0.924901185770751</v>
      </c>
    </row>
    <row r="24" customFormat="false" ht="15" hidden="false" customHeight="false" outlineLevel="0" collapsed="false">
      <c r="A24" s="19" t="s">
        <v>67</v>
      </c>
      <c r="B24" s="20" t="s">
        <v>63</v>
      </c>
      <c r="C24" s="21" t="n">
        <v>420</v>
      </c>
      <c r="D24" s="21" t="n">
        <v>62</v>
      </c>
      <c r="E24" s="21" t="n">
        <v>7</v>
      </c>
      <c r="F24" s="21" t="n">
        <v>3185</v>
      </c>
      <c r="G24" s="21" t="n">
        <v>114</v>
      </c>
      <c r="H24" s="21" t="n">
        <v>3</v>
      </c>
      <c r="I24" s="21" t="n">
        <v>44</v>
      </c>
      <c r="J24" s="22" t="n">
        <f aca="false">IFERROR(MAX(0,C24-D24)/C24,0)</f>
        <v>0.852380952380952</v>
      </c>
      <c r="K24" s="22" t="n">
        <f aca="false">IFERROR((F24*E24)/(MAX(0,C24-D24)*60),0)</f>
        <v>1.03794227188082</v>
      </c>
      <c r="L24" s="22" t="n">
        <f aca="false">IFERROR((F24-G24)/F24,0)</f>
        <v>0.964207221350079</v>
      </c>
    </row>
    <row r="25" customFormat="false" ht="15" hidden="false" customHeight="false" outlineLevel="0" collapsed="false">
      <c r="A25" s="23"/>
      <c r="B25" s="23"/>
      <c r="C25" s="24"/>
      <c r="D25" s="24"/>
      <c r="E25" s="24"/>
      <c r="F25" s="24"/>
      <c r="G25" s="24"/>
      <c r="H25" s="24"/>
      <c r="I25" s="24"/>
      <c r="J25" s="22" t="n">
        <f aca="false">IFERROR(MAX(0,C25-D25)/C25,0)</f>
        <v>0</v>
      </c>
      <c r="K25" s="22" t="n">
        <f aca="false">IFERROR((F25*E25)/(MAX(0,C25-D25)*60),0)</f>
        <v>0</v>
      </c>
      <c r="L25" s="22" t="n">
        <f aca="false">IFERROR((F25-G25)/F25,0)</f>
        <v>0</v>
      </c>
    </row>
    <row r="26" customFormat="false" ht="15" hidden="false" customHeight="false" outlineLevel="0" collapsed="false">
      <c r="A26" s="23"/>
      <c r="B26" s="23"/>
      <c r="C26" s="24"/>
      <c r="D26" s="24"/>
      <c r="E26" s="24"/>
      <c r="F26" s="24"/>
      <c r="G26" s="24"/>
      <c r="H26" s="24"/>
      <c r="I26" s="24"/>
      <c r="J26" s="22" t="n">
        <f aca="false">IFERROR(MAX(0,C26-D26)/C26,0)</f>
        <v>0</v>
      </c>
      <c r="K26" s="22" t="n">
        <f aca="false">IFERROR((F26*E26)/(MAX(0,C26-D26)*60),0)</f>
        <v>0</v>
      </c>
      <c r="L26" s="22" t="n">
        <f aca="false">IFERROR((F26-G26)/F26,0)</f>
        <v>0</v>
      </c>
    </row>
    <row r="27" customFormat="false" ht="15" hidden="false" customHeight="false" outlineLevel="0" collapsed="false">
      <c r="A27" s="23"/>
      <c r="B27" s="23"/>
      <c r="C27" s="24"/>
      <c r="D27" s="24"/>
      <c r="E27" s="24"/>
      <c r="F27" s="24"/>
      <c r="G27" s="24"/>
      <c r="H27" s="24"/>
      <c r="I27" s="24"/>
      <c r="J27" s="22" t="n">
        <f aca="false">IFERROR(MAX(0,C27-D27)/C27,0)</f>
        <v>0</v>
      </c>
      <c r="K27" s="22" t="n">
        <f aca="false">IFERROR((F27*E27)/(MAX(0,C27-D27)*60),0)</f>
        <v>0</v>
      </c>
      <c r="L27" s="22" t="n">
        <f aca="false">IFERROR((F27-G27)/F27,0)</f>
        <v>0</v>
      </c>
    </row>
    <row r="28" customFormat="false" ht="15" hidden="false" customHeight="false" outlineLevel="0" collapsed="false">
      <c r="A28" s="23"/>
      <c r="B28" s="23"/>
      <c r="C28" s="24"/>
      <c r="D28" s="24"/>
      <c r="E28" s="24"/>
      <c r="F28" s="24"/>
      <c r="G28" s="24"/>
      <c r="H28" s="24"/>
      <c r="I28" s="24"/>
      <c r="J28" s="22" t="n">
        <f aca="false">IFERROR(MAX(0,C28-D28)/C28,0)</f>
        <v>0</v>
      </c>
      <c r="K28" s="22" t="n">
        <f aca="false">IFERROR((F28*E28)/(MAX(0,C28-D28)*60),0)</f>
        <v>0</v>
      </c>
      <c r="L28" s="22" t="n">
        <f aca="false">IFERROR((F28-G28)/F28,0)</f>
        <v>0</v>
      </c>
    </row>
    <row r="29" customFormat="false" ht="15" hidden="false" customHeight="false" outlineLevel="0" collapsed="false">
      <c r="A29" s="23"/>
      <c r="B29" s="23"/>
      <c r="C29" s="24"/>
      <c r="D29" s="24"/>
      <c r="E29" s="24"/>
      <c r="F29" s="24"/>
      <c r="G29" s="24"/>
      <c r="H29" s="24"/>
      <c r="I29" s="24"/>
      <c r="J29" s="22" t="n">
        <f aca="false">IFERROR(MAX(0,C29-D29)/C29,0)</f>
        <v>0</v>
      </c>
      <c r="K29" s="22" t="n">
        <f aca="false">IFERROR((F29*E29)/(MAX(0,C29-D29)*60),0)</f>
        <v>0</v>
      </c>
      <c r="L29" s="22" t="n">
        <f aca="false">IFERROR((F29-G29)/F29,0)</f>
        <v>0</v>
      </c>
    </row>
    <row r="30" customFormat="false" ht="15" hidden="false" customHeight="false" outlineLevel="0" collapsed="false">
      <c r="A30" s="23"/>
      <c r="B30" s="23"/>
      <c r="C30" s="24"/>
      <c r="D30" s="24"/>
      <c r="E30" s="24"/>
      <c r="F30" s="24"/>
      <c r="G30" s="24"/>
      <c r="H30" s="24"/>
      <c r="I30" s="24"/>
      <c r="J30" s="22" t="n">
        <f aca="false">IFERROR(MAX(0,C30-D30)/C30,0)</f>
        <v>0</v>
      </c>
      <c r="K30" s="22" t="n">
        <f aca="false">IFERROR((F30*E30)/(MAX(0,C30-D30)*60),0)</f>
        <v>0</v>
      </c>
      <c r="L30" s="22" t="n">
        <f aca="false">IFERROR((F30-G30)/F30,0)</f>
        <v>0</v>
      </c>
    </row>
    <row r="31" customFormat="false" ht="15" hidden="false" customHeight="false" outlineLevel="0" collapsed="false">
      <c r="A31" s="23"/>
      <c r="B31" s="23"/>
      <c r="C31" s="24"/>
      <c r="D31" s="24"/>
      <c r="E31" s="24"/>
      <c r="F31" s="24"/>
      <c r="G31" s="24"/>
      <c r="H31" s="24"/>
      <c r="I31" s="24"/>
      <c r="J31" s="22" t="n">
        <f aca="false">IFERROR(MAX(0,C31-D31)/C31,0)</f>
        <v>0</v>
      </c>
      <c r="K31" s="22" t="n">
        <f aca="false">IFERROR((F31*E31)/(MAX(0,C31-D31)*60),0)</f>
        <v>0</v>
      </c>
      <c r="L31" s="22" t="n">
        <f aca="false">IFERROR((F31-G31)/F31,0)</f>
        <v>0</v>
      </c>
    </row>
    <row r="32" customFormat="false" ht="15" hidden="false" customHeight="false" outlineLevel="0" collapsed="false">
      <c r="A32" s="23"/>
      <c r="B32" s="23"/>
      <c r="C32" s="24"/>
      <c r="D32" s="24"/>
      <c r="E32" s="24"/>
      <c r="F32" s="24"/>
      <c r="G32" s="24"/>
      <c r="H32" s="24"/>
      <c r="I32" s="24"/>
      <c r="J32" s="22" t="n">
        <f aca="false">IFERROR(MAX(0,C32-D32)/C32,0)</f>
        <v>0</v>
      </c>
      <c r="K32" s="22" t="n">
        <f aca="false">IFERROR((F32*E32)/(MAX(0,C32-D32)*60),0)</f>
        <v>0</v>
      </c>
      <c r="L32" s="22" t="n">
        <f aca="false">IFERROR((F32-G32)/F32,0)</f>
        <v>0</v>
      </c>
    </row>
    <row r="33" customFormat="false" ht="15" hidden="false" customHeight="false" outlineLevel="0" collapsed="false">
      <c r="A33" s="23"/>
      <c r="B33" s="23"/>
      <c r="C33" s="24"/>
      <c r="D33" s="24"/>
      <c r="E33" s="24"/>
      <c r="F33" s="24"/>
      <c r="G33" s="24"/>
      <c r="H33" s="24"/>
      <c r="I33" s="24"/>
      <c r="J33" s="22" t="n">
        <f aca="false">IFERROR(MAX(0,C33-D33)/C33,0)</f>
        <v>0</v>
      </c>
      <c r="K33" s="22" t="n">
        <f aca="false">IFERROR((F33*E33)/(MAX(0,C33-D33)*60),0)</f>
        <v>0</v>
      </c>
      <c r="L33" s="22" t="n">
        <f aca="false">IFERROR((F33-G33)/F33,0)</f>
        <v>0</v>
      </c>
    </row>
    <row r="34" customFormat="false" ht="15" hidden="false" customHeight="false" outlineLevel="0" collapsed="false">
      <c r="A34" s="23"/>
      <c r="B34" s="23"/>
      <c r="C34" s="24"/>
      <c r="D34" s="24"/>
      <c r="E34" s="24"/>
      <c r="F34" s="24"/>
      <c r="G34" s="24"/>
      <c r="H34" s="24"/>
      <c r="I34" s="24"/>
      <c r="J34" s="22" t="n">
        <f aca="false">IFERROR(MAX(0,C34-D34)/C34,0)</f>
        <v>0</v>
      </c>
      <c r="K34" s="22" t="n">
        <f aca="false">IFERROR((F34*E34)/(MAX(0,C34-D34)*60),0)</f>
        <v>0</v>
      </c>
      <c r="L34" s="22" t="n">
        <f aca="false">IFERROR((F34-G34)/F34,0)</f>
        <v>0</v>
      </c>
    </row>
    <row r="35" customFormat="false" ht="15" hidden="false" customHeight="false" outlineLevel="0" collapsed="false">
      <c r="A35" s="23"/>
      <c r="B35" s="23"/>
      <c r="C35" s="24"/>
      <c r="D35" s="24"/>
      <c r="E35" s="24"/>
      <c r="F35" s="24"/>
      <c r="G35" s="24"/>
      <c r="H35" s="24"/>
      <c r="I35" s="24"/>
      <c r="J35" s="22" t="n">
        <f aca="false">IFERROR(MAX(0,C35-D35)/C35,0)</f>
        <v>0</v>
      </c>
      <c r="K35" s="22" t="n">
        <f aca="false">IFERROR((F35*E35)/(MAX(0,C35-D35)*60),0)</f>
        <v>0</v>
      </c>
      <c r="L35" s="22" t="n">
        <f aca="false">IFERROR((F35-G35)/F35,0)</f>
        <v>0</v>
      </c>
    </row>
    <row r="36" customFormat="false" ht="15" hidden="false" customHeight="false" outlineLevel="0" collapsed="false">
      <c r="A36" s="23"/>
      <c r="B36" s="23"/>
      <c r="C36" s="24"/>
      <c r="D36" s="24"/>
      <c r="E36" s="24"/>
      <c r="F36" s="24"/>
      <c r="G36" s="24"/>
      <c r="H36" s="24"/>
      <c r="I36" s="24"/>
      <c r="J36" s="22" t="n">
        <f aca="false">IFERROR(MAX(0,C36-D36)/C36,0)</f>
        <v>0</v>
      </c>
      <c r="K36" s="22" t="n">
        <f aca="false">IFERROR((F36*E36)/(MAX(0,C36-D36)*60),0)</f>
        <v>0</v>
      </c>
      <c r="L36" s="22" t="n">
        <f aca="false">IFERROR((F36-G36)/F36,0)</f>
        <v>0</v>
      </c>
    </row>
    <row r="37" customFormat="false" ht="15" hidden="false" customHeight="false" outlineLevel="0" collapsed="false">
      <c r="A37" s="23"/>
      <c r="B37" s="23"/>
      <c r="C37" s="24"/>
      <c r="D37" s="24"/>
      <c r="E37" s="24"/>
      <c r="F37" s="24"/>
      <c r="G37" s="24"/>
      <c r="H37" s="24"/>
      <c r="I37" s="24"/>
      <c r="J37" s="22" t="n">
        <f aca="false">IFERROR(MAX(0,C37-D37)/C37,0)</f>
        <v>0</v>
      </c>
      <c r="K37" s="22" t="n">
        <f aca="false">IFERROR((F37*E37)/(MAX(0,C37-D37)*60),0)</f>
        <v>0</v>
      </c>
      <c r="L37" s="22" t="n">
        <f aca="false">IFERROR((F37-G37)/F37,0)</f>
        <v>0</v>
      </c>
    </row>
    <row r="38" customFormat="false" ht="15" hidden="false" customHeight="false" outlineLevel="0" collapsed="false">
      <c r="A38" s="23"/>
      <c r="B38" s="23"/>
      <c r="C38" s="24"/>
      <c r="D38" s="24"/>
      <c r="E38" s="24"/>
      <c r="F38" s="24"/>
      <c r="G38" s="24"/>
      <c r="H38" s="24"/>
      <c r="I38" s="24"/>
      <c r="J38" s="22" t="n">
        <f aca="false">IFERROR(MAX(0,C38-D38)/C38,0)</f>
        <v>0</v>
      </c>
      <c r="K38" s="22" t="n">
        <f aca="false">IFERROR((F38*E38)/(MAX(0,C38-D38)*60),0)</f>
        <v>0</v>
      </c>
      <c r="L38" s="22" t="n">
        <f aca="false">IFERROR((F38-G38)/F38,0)</f>
        <v>0</v>
      </c>
    </row>
    <row r="39" customFormat="false" ht="15" hidden="false" customHeight="false" outlineLevel="0" collapsed="false">
      <c r="A39" s="23"/>
      <c r="B39" s="23"/>
      <c r="C39" s="24"/>
      <c r="D39" s="24"/>
      <c r="E39" s="24"/>
      <c r="F39" s="24"/>
      <c r="G39" s="24"/>
      <c r="H39" s="24"/>
      <c r="I39" s="24"/>
      <c r="J39" s="22" t="n">
        <f aca="false">IFERROR(MAX(0,C39-D39)/C39,0)</f>
        <v>0</v>
      </c>
      <c r="K39" s="22" t="n">
        <f aca="false">IFERROR((F39*E39)/(MAX(0,C39-D39)*60),0)</f>
        <v>0</v>
      </c>
      <c r="L39" s="22" t="n">
        <f aca="false">IFERROR((F39-G39)/F39,0)</f>
        <v>0</v>
      </c>
    </row>
    <row r="40" customFormat="false" ht="15" hidden="false" customHeight="false" outlineLevel="0" collapsed="false">
      <c r="A40" s="23"/>
      <c r="B40" s="23"/>
      <c r="C40" s="24"/>
      <c r="D40" s="24"/>
      <c r="E40" s="24"/>
      <c r="F40" s="24"/>
      <c r="G40" s="24"/>
      <c r="H40" s="24"/>
      <c r="I40" s="24"/>
      <c r="J40" s="22" t="n">
        <f aca="false">IFERROR(MAX(0,C40-D40)/C40,0)</f>
        <v>0</v>
      </c>
      <c r="K40" s="22" t="n">
        <f aca="false">IFERROR((F40*E40)/(MAX(0,C40-D40)*60),0)</f>
        <v>0</v>
      </c>
      <c r="L40" s="22" t="n">
        <f aca="false">IFERROR((F40-G40)/F40,0)</f>
        <v>0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6"/>
  </cols>
  <sheetData>
    <row r="1" customFormat="false" ht="22.05" hidden="false" customHeight="false" outlineLevel="0" collapsed="false">
      <c r="A1" s="16" t="s">
        <v>68</v>
      </c>
      <c r="B1" s="16"/>
      <c r="C1" s="16"/>
      <c r="D1" s="16"/>
      <c r="E1" s="16"/>
      <c r="F1" s="16"/>
      <c r="G1" s="16"/>
    </row>
    <row r="2" customFormat="false" ht="17.15" hidden="false" customHeight="false" outlineLevel="0" collapsed="false">
      <c r="A2" s="17" t="s">
        <v>69</v>
      </c>
      <c r="B2" s="17"/>
      <c r="C2" s="17"/>
      <c r="D2" s="17"/>
      <c r="E2" s="17"/>
      <c r="F2" s="17"/>
      <c r="G2" s="17"/>
    </row>
    <row r="4" customFormat="false" ht="20.1" hidden="false" customHeight="false" outlineLevel="0" collapsed="false">
      <c r="A4" s="25" t="s">
        <v>70</v>
      </c>
      <c r="B4" s="25"/>
      <c r="C4" s="25"/>
      <c r="D4" s="25"/>
      <c r="E4" s="25"/>
      <c r="F4" s="25"/>
      <c r="G4" s="25"/>
    </row>
    <row r="6" customFormat="false" ht="15" hidden="false" customHeight="false" outlineLevel="0" collapsed="false">
      <c r="A6" s="26" t="s">
        <v>71</v>
      </c>
      <c r="C6" s="27" t="s">
        <v>56</v>
      </c>
      <c r="E6" s="27" t="s">
        <v>57</v>
      </c>
      <c r="G6" s="27" t="s">
        <v>58</v>
      </c>
    </row>
    <row r="7" customFormat="false" ht="39.75" hidden="false" customHeight="true" outlineLevel="0" collapsed="false">
      <c r="A7" s="28" t="n">
        <f aca="false">C7*E7*G7</f>
        <v>0.757011212710884</v>
      </c>
      <c r="C7" s="29" t="n">
        <f aca="false">IFERROR(SUMPRODUCT((每日输入!C5:C40-每日输入!D5:D40)*(每日输入!C5:C40&gt;0))/SUMIF(每日输入!C5:C40,"&gt;0"),0)</f>
        <v>0.836666666666667</v>
      </c>
      <c r="E7" s="29" t="n">
        <f aca="false">IFERROR(SUMPRODUCT(每日输入!K5:K40,(每日输入!C5:C40-每日输入!D5:D40)*(每日输入!C5:C40&gt;0))/SUMPRODUCT((每日输入!C5:C40-每日输入!D5:D40)*(每日输入!C5:C40&gt;0)),0)</f>
        <v>0.950013043065832</v>
      </c>
      <c r="G7" s="29" t="n">
        <f aca="false">IFERROR((SUMIF(每日输入!F5:F40,"&gt;0",每日输入!F5:F40)-SUMIF(每日输入!F5:F40,"&gt;0",每日输入!G5:G40))/SUMIF(每日输入!F5:F40,"&gt;0"),0)</f>
        <v>0.952401953578021</v>
      </c>
    </row>
    <row r="8" customFormat="false" ht="15" hidden="false" customHeight="false" outlineLevel="0" collapsed="false">
      <c r="A8" s="30" t="s">
        <v>72</v>
      </c>
      <c r="C8" s="30" t="s">
        <v>73</v>
      </c>
      <c r="E8" s="30" t="s">
        <v>74</v>
      </c>
      <c r="G8" s="30" t="s">
        <v>75</v>
      </c>
    </row>
    <row r="10" customFormat="false" ht="19.4" hidden="false" customHeight="false" outlineLevel="0" collapsed="false">
      <c r="A10" s="26" t="s">
        <v>76</v>
      </c>
      <c r="C10" s="26" t="s">
        <v>77</v>
      </c>
      <c r="E10" s="27" t="s">
        <v>78</v>
      </c>
      <c r="G10" s="27" t="s">
        <v>79</v>
      </c>
    </row>
    <row r="11" customFormat="false" ht="31.5" hidden="false" customHeight="true" outlineLevel="0" collapsed="false">
      <c r="A11" s="31" t="n">
        <f aca="false">IFERROR(SUMPRODUCT((每日输入!C5:C40-每日输入!D5:D40)*(每日输入!C5:C40&gt;0))/60/SUM(每日输入!H5:H40),0)</f>
        <v>1.85925925925926</v>
      </c>
      <c r="C11" s="31" t="n">
        <f aca="false">IFERROR(SUM(每日输入!I5:I40)/SUM(每日输入!H5:H40),0)</f>
        <v>13.8412698412698</v>
      </c>
      <c r="E11" s="32" t="n">
        <f aca="false">IFERROR(SUM(每日输入!G5:G40)/SUM(每日输入!F5:F40),0)</f>
        <v>0.0475980464219794</v>
      </c>
      <c r="G11" s="33" t="n">
        <f aca="false">IFERROR(SUM(每日输入!F5:F40)/(SUMPRODUCT((每日输入!C5:C40-每日输入!D5:D40)*(每日输入!C5:C40&gt;0))/60),0)</f>
        <v>522.66078542971</v>
      </c>
    </row>
    <row r="12" customFormat="false" ht="15" hidden="false" customHeight="false" outlineLevel="0" collapsed="false">
      <c r="A12" s="30" t="s">
        <v>80</v>
      </c>
      <c r="C12" s="30" t="s">
        <v>81</v>
      </c>
      <c r="E12" s="30" t="s">
        <v>82</v>
      </c>
      <c r="G12" s="30" t="s">
        <v>83</v>
      </c>
    </row>
    <row r="15" customFormat="false" ht="16.15" hidden="false" customHeight="false" outlineLevel="0" collapsed="false">
      <c r="A15" s="25" t="s">
        <v>84</v>
      </c>
      <c r="B15" s="25"/>
      <c r="C15" s="25"/>
      <c r="D15" s="25"/>
      <c r="E15" s="25"/>
      <c r="F15" s="25"/>
      <c r="G15" s="25"/>
    </row>
    <row r="16" customFormat="false" ht="15" hidden="false" customHeight="false" outlineLevel="0" collapsed="false">
      <c r="A16" s="34" t="s">
        <v>85</v>
      </c>
      <c r="B16" s="34"/>
      <c r="C16" s="35" t="s">
        <v>86</v>
      </c>
      <c r="D16" s="35" t="s">
        <v>87</v>
      </c>
      <c r="E16" s="35" t="s">
        <v>88</v>
      </c>
      <c r="F16" s="34" t="s">
        <v>89</v>
      </c>
      <c r="G16" s="34"/>
    </row>
    <row r="17" customFormat="false" ht="15" hidden="false" customHeight="false" outlineLevel="0" collapsed="false">
      <c r="A17" s="36" t="s">
        <v>71</v>
      </c>
      <c r="B17" s="36"/>
      <c r="C17" s="37" t="n">
        <f aca="false">A7</f>
        <v>0.757011212710884</v>
      </c>
      <c r="D17" s="38" t="n">
        <v>0.85</v>
      </c>
      <c r="E17" s="39" t="str">
        <f aca="false">IF(A7&gt;=0.85,"✓ 世界级",IF(A7&gt;=0.6,"⚠ 低于目标","✗ 严重"))</f>
        <v>⚠ 低于目标</v>
      </c>
      <c r="F17" s="40" t="s">
        <v>90</v>
      </c>
      <c r="G17" s="40"/>
    </row>
    <row r="18" customFormat="false" ht="15" hidden="false" customHeight="false" outlineLevel="0" collapsed="false">
      <c r="A18" s="41" t="s">
        <v>56</v>
      </c>
      <c r="B18" s="41"/>
      <c r="C18" s="37" t="n">
        <f aca="false">C7</f>
        <v>0.836666666666667</v>
      </c>
      <c r="D18" s="38" t="n">
        <v>0.9</v>
      </c>
      <c r="E18" s="39" t="str">
        <f aca="false">IF(C7&gt;=0.9,"✓ 良好",IF(C7&gt;=0.75,"⚠ 可接受","✗ 严重"))</f>
        <v>⚠ 可接受</v>
      </c>
      <c r="F18" s="40" t="s">
        <v>91</v>
      </c>
      <c r="G18" s="40"/>
    </row>
    <row r="19" customFormat="false" ht="15" hidden="false" customHeight="false" outlineLevel="0" collapsed="false">
      <c r="A19" s="41" t="s">
        <v>57</v>
      </c>
      <c r="B19" s="41"/>
      <c r="C19" s="37" t="n">
        <f aca="false">E7</f>
        <v>0.950013043065832</v>
      </c>
      <c r="D19" s="38" t="n">
        <v>0.95</v>
      </c>
      <c r="E19" s="39" t="str">
        <f aca="false">IF(E7&gt;=0.95,"✓ 良好",IF(E7&gt;=0.85,"⚠ 可接受","✗ 严重"))</f>
        <v>✓ 良好</v>
      </c>
      <c r="F19" s="40" t="s">
        <v>92</v>
      </c>
      <c r="G19" s="40"/>
    </row>
    <row r="20" customFormat="false" ht="17.15" hidden="false" customHeight="false" outlineLevel="0" collapsed="false">
      <c r="A20" s="41" t="s">
        <v>93</v>
      </c>
      <c r="B20" s="41"/>
      <c r="C20" s="37" t="n">
        <f aca="false">G7</f>
        <v>0.952401953578021</v>
      </c>
      <c r="D20" s="38" t="n">
        <v>0.99</v>
      </c>
      <c r="E20" s="39" t="str">
        <f aca="false">IF(G7&gt;=0.99,"✓ 优秀",IF(G7&gt;=0.95,"⚠ 可接受","✗ 严重"))</f>
        <v>⚠ 可接受</v>
      </c>
      <c r="F20" s="40" t="s">
        <v>94</v>
      </c>
      <c r="G20" s="40"/>
    </row>
    <row r="21" customFormat="false" ht="15" hidden="false" customHeight="false" outlineLevel="0" collapsed="false">
      <c r="A21" s="41" t="s">
        <v>78</v>
      </c>
      <c r="B21" s="41"/>
      <c r="C21" s="37" t="n">
        <f aca="false">E11</f>
        <v>0.0475980464219794</v>
      </c>
      <c r="D21" s="38" t="n">
        <v>0.01</v>
      </c>
      <c r="E21" s="39" t="str">
        <f aca="false">IF(E11&lt;=0.01,"✓ 优秀",IF(E11&lt;=0.05,"⚠ 可接受","✗ 严重"))</f>
        <v>⚠ 可接受</v>
      </c>
      <c r="F21" s="40" t="s">
        <v>95</v>
      </c>
      <c r="G21" s="40"/>
    </row>
    <row r="22" customFormat="false" ht="17.15" hidden="false" customHeight="false" outlineLevel="0" collapsed="false">
      <c r="A22" s="36" t="s">
        <v>96</v>
      </c>
      <c r="B22" s="36"/>
      <c r="C22" s="42" t="n">
        <f aca="false">C11</f>
        <v>13.8412698412698</v>
      </c>
      <c r="D22" s="43" t="n">
        <v>30</v>
      </c>
      <c r="E22" s="39" t="str">
        <f aca="false">IF(C11&lt;=30,"✓ 良好",IF(C11&lt;=60,"⚠ 可接受","✗ 严重"))</f>
        <v>✓ 良好</v>
      </c>
      <c r="F22" s="40" t="s">
        <v>97</v>
      </c>
      <c r="G22" s="40"/>
    </row>
    <row r="25" customFormat="false" ht="15" hidden="false" customHeight="false" outlineLevel="0" collapsed="false">
      <c r="A25" s="44" t="s">
        <v>98</v>
      </c>
      <c r="B25" s="44"/>
      <c r="C25" s="44"/>
      <c r="D25" s="44"/>
      <c r="E25" s="44"/>
      <c r="F25" s="44"/>
      <c r="G25" s="44"/>
    </row>
    <row r="26" customFormat="false" ht="15" hidden="false" customHeight="false" outlineLevel="0" collapsed="false">
      <c r="A26" s="14" t="s">
        <v>99</v>
      </c>
      <c r="B26" s="14"/>
      <c r="C26" s="14"/>
      <c r="D26" s="14"/>
      <c r="E26" s="14"/>
      <c r="F26" s="14"/>
      <c r="G26" s="14"/>
    </row>
    <row r="27" customFormat="false" ht="15" hidden="false" customHeight="false" outlineLevel="0" collapsed="false">
      <c r="A27" s="45" t="s">
        <v>100</v>
      </c>
      <c r="B27" s="45"/>
      <c r="C27" s="45"/>
      <c r="D27" s="45"/>
      <c r="E27" s="45"/>
      <c r="F27" s="45"/>
      <c r="G27" s="45"/>
    </row>
    <row r="28" customFormat="false" ht="14.9" hidden="false" customHeight="false" outlineLevel="0" collapsed="false">
      <c r="A28" s="46" t="s">
        <v>101</v>
      </c>
      <c r="B28" s="46"/>
      <c r="C28" s="46"/>
      <c r="D28" s="46"/>
      <c r="E28" s="46"/>
      <c r="F28" s="46"/>
      <c r="G28" s="46"/>
    </row>
  </sheetData>
  <mergeCells count="22">
    <mergeCell ref="A1:G1"/>
    <mergeCell ref="A2:G2"/>
    <mergeCell ref="A4:G4"/>
    <mergeCell ref="A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A21:B21"/>
    <mergeCell ref="F21:G21"/>
    <mergeCell ref="A22:B22"/>
    <mergeCell ref="F22:G22"/>
    <mergeCell ref="A25:G25"/>
    <mergeCell ref="A26:G26"/>
    <mergeCell ref="A27:G27"/>
    <mergeCell ref="A28:G28"/>
  </mergeCells>
  <hyperlinks>
    <hyperlink ref="A28" r:id="rId1" display="teeptrak.com/zh-hans/nous-contact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11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8" min="7" style="0" width="11"/>
    <col collapsed="false" customWidth="true" hidden="false" outlineLevel="0" max="9" min="9" style="0" width="14"/>
  </cols>
  <sheetData>
    <row r="1" customFormat="false" ht="22.05" hidden="false" customHeight="false" outlineLevel="0" collapsed="false">
      <c r="A1" s="16" t="s">
        <v>102</v>
      </c>
      <c r="B1" s="16"/>
      <c r="C1" s="16"/>
      <c r="D1" s="16"/>
      <c r="E1" s="16"/>
      <c r="F1" s="16"/>
      <c r="G1" s="16"/>
      <c r="H1" s="16"/>
      <c r="I1" s="16"/>
    </row>
    <row r="2" customFormat="false" ht="17.15" hidden="false" customHeight="false" outlineLevel="0" collapsed="false">
      <c r="A2" s="17" t="s">
        <v>103</v>
      </c>
      <c r="B2" s="17"/>
      <c r="C2" s="17"/>
      <c r="D2" s="17"/>
      <c r="E2" s="17"/>
      <c r="F2" s="17"/>
      <c r="G2" s="17"/>
      <c r="H2" s="17"/>
      <c r="I2" s="17"/>
    </row>
    <row r="4" customFormat="false" ht="36" hidden="false" customHeight="true" outlineLevel="0" collapsed="false">
      <c r="A4" s="18" t="s">
        <v>48</v>
      </c>
      <c r="B4" s="47" t="s">
        <v>71</v>
      </c>
      <c r="C4" s="18" t="s">
        <v>56</v>
      </c>
      <c r="D4" s="18" t="s">
        <v>57</v>
      </c>
      <c r="E4" s="18" t="s">
        <v>58</v>
      </c>
      <c r="F4" s="18" t="s">
        <v>52</v>
      </c>
      <c r="G4" s="18" t="s">
        <v>78</v>
      </c>
      <c r="H4" s="18" t="s">
        <v>104</v>
      </c>
      <c r="I4" s="18" t="s">
        <v>88</v>
      </c>
    </row>
    <row r="5" customFormat="false" ht="17.15" hidden="false" customHeight="false" outlineLevel="0" collapsed="false">
      <c r="A5" s="48" t="s">
        <v>105</v>
      </c>
      <c r="B5" s="49" t="n">
        <f aca="false">C5*D5*E5</f>
        <v>0.830904761904762</v>
      </c>
      <c r="C5" s="38" t="n">
        <f aca="false">IFERROR((SUMIFS(每日输入!C:C,每日输入!B:B,A5)-SUMIFS(每日输入!D:D,每日输入!B:B,A5))/SUMIFS(每日输入!C:C,每日输入!B:B,A5),0)</f>
        <v>0.910952380952381</v>
      </c>
      <c r="D5" s="38" t="n">
        <f aca="false">IFERROR(SUMPRODUCT((每日输入!B5:B40=A5)*每日输入!K5:K40*(每日输入!C5:C40-每日输入!D5:D40))/SUMPRODUCT((每日输入!B5:B40=A5)*(每日输入!C5:C40-每日输入!D5:D40)),0)</f>
        <v>0.938107684265552</v>
      </c>
      <c r="E5" s="38" t="n">
        <f aca="false">IFERROR((SUMIFS(每日输入!F:F,每日输入!B:B,A5)-SUMIFS(每日输入!G:G,每日输入!B:B,A5))/SUMIFS(每日输入!F:F,每日输入!B:B,A5),0)</f>
        <v>0.972305806307812</v>
      </c>
      <c r="F5" s="50" t="n">
        <f aca="false">SUMIFS(每日输入!F:F,每日输入!B:B,A5)</f>
        <v>17946</v>
      </c>
      <c r="G5" s="38" t="n">
        <f aca="false">IFERROR(SUMIFS(每日输入!G:G,每日输入!B:B,A5)/SUMIFS(每日输入!F:F,每日输入!B:B,A5),0)</f>
        <v>0.0276941936921877</v>
      </c>
      <c r="H5" s="43" t="n">
        <f aca="false">IFERROR(SUMIFS(每日输入!H:H,每日输入!B:B,A5)/COUNTIFS(每日输入!B:B,A5),0)</f>
        <v>2</v>
      </c>
      <c r="I5" s="39" t="str">
        <f aca="false">IF(B5&gt;=0.8,"✓ 良好",IF(B5&gt;=0.65,"⚠ 中等","✗ 需改进"))</f>
        <v>✓ 良好</v>
      </c>
    </row>
    <row r="6" customFormat="false" ht="17.15" hidden="false" customHeight="false" outlineLevel="0" collapsed="false">
      <c r="A6" s="48" t="s">
        <v>106</v>
      </c>
      <c r="B6" s="49" t="n">
        <f aca="false">C6*D6*E6</f>
        <v>0.762984126984127</v>
      </c>
      <c r="C6" s="38" t="n">
        <f aca="false">IFERROR((SUMIFS(每日输入!C:C,每日输入!B:B,A6)-SUMIFS(每日输入!D:D,每日输入!B:B,A6))/SUMIFS(每日输入!C:C,每日输入!B:B,A6),0)</f>
        <v>0.840476190476191</v>
      </c>
      <c r="D6" s="38" t="n">
        <f aca="false">IFERROR(SUMPRODUCT((每日输入!B5:B40=A6)*每日输入!K5:K40*(每日输入!C5:C40-每日输入!D5:D40))/SUMPRODUCT((每日输入!B5:B40=A6)*(每日输入!C5:C40-每日输入!D5:D40)),0)</f>
        <v>0.964834749763928</v>
      </c>
      <c r="E6" s="38" t="n">
        <f aca="false">IFERROR((SUMIFS(每日输入!F:F,每日输入!B:B,A6)-SUMIFS(每日输入!G:G,每日输入!B:B,A6))/SUMIFS(每日输入!F:F,每日输入!B:B,A6),0)</f>
        <v>0.940886313811463</v>
      </c>
      <c r="F6" s="50" t="n">
        <f aca="false">SUMIFS(每日输入!F:F,每日输入!B:B,A6)</f>
        <v>12772</v>
      </c>
      <c r="G6" s="38" t="n">
        <f aca="false">IFERROR(SUMIFS(每日输入!G:G,每日输入!B:B,A6)/SUMIFS(每日输入!F:F,每日输入!B:B,A6),0)</f>
        <v>0.0591136861885374</v>
      </c>
      <c r="H6" s="43" t="n">
        <f aca="false">IFERROR(SUMIFS(每日输入!H:H,每日输入!B:B,A6)/COUNTIFS(每日输入!B:B,A6),0)</f>
        <v>3.2</v>
      </c>
      <c r="I6" s="39" t="str">
        <f aca="false">IF(B6&gt;=0.8,"✓ 良好",IF(B6&gt;=0.65,"⚠ 中等","✗ 需改进"))</f>
        <v>⚠ 中等</v>
      </c>
    </row>
    <row r="7" customFormat="false" ht="17.15" hidden="false" customHeight="false" outlineLevel="0" collapsed="false">
      <c r="A7" s="48" t="s">
        <v>107</v>
      </c>
      <c r="B7" s="49" t="n">
        <f aca="false">C7*D7*E7</f>
        <v>0.613642857142857</v>
      </c>
      <c r="C7" s="38" t="n">
        <f aca="false">IFERROR((SUMIFS(每日输入!C:C,每日输入!B:B,A7)-SUMIFS(每日输入!D:D,每日输入!B:B,A7))/SUMIFS(每日输入!C:C,每日输入!B:B,A7),0)</f>
        <v>0.735238095238095</v>
      </c>
      <c r="D7" s="38" t="n">
        <f aca="false">IFERROR(SUMPRODUCT((每日输入!B5:B40=A7)*每日输入!K5:K40*(每日输入!C5:C40-每日输入!D5:D40))/SUMPRODUCT((每日输入!B5:B40=A7)*(每日输入!C5:C40-每日输入!D5:D40)),0)</f>
        <v>0.90128993955095</v>
      </c>
      <c r="E7" s="38" t="n">
        <f aca="false">IFERROR((SUMIFS(每日输入!F:F,每日输入!B:B,A7)-SUMIFS(每日输入!G:G,每日输入!B:B,A7))/SUMIFS(每日输入!F:F,每日输入!B:B,A7),0)</f>
        <v>0.9260259534945</v>
      </c>
      <c r="F7" s="50" t="n">
        <f aca="false">SUMIFS(每日输入!F:F,每日输入!B:B,A7)</f>
        <v>15181</v>
      </c>
      <c r="G7" s="38" t="n">
        <f aca="false">IFERROR(SUMIFS(每日输入!G:G,每日输入!B:B,A7)/SUMIFS(每日输入!F:F,每日输入!B:B,A7),0)</f>
        <v>0.0739740465055003</v>
      </c>
      <c r="H7" s="43" t="n">
        <f aca="false">IFERROR(SUMIFS(每日输入!H:H,每日输入!B:B,A7)/COUNTIFS(每日输入!B:B,A7),0)</f>
        <v>4.8</v>
      </c>
      <c r="I7" s="39" t="str">
        <f aca="false">IF(B7&gt;=0.8,"✓ 良好",IF(B7&gt;=0.65,"⚠ 中等","✗ 需改进"))</f>
        <v>✗ 需改进</v>
      </c>
    </row>
    <row r="8" customFormat="false" ht="17.15" hidden="false" customHeight="false" outlineLevel="0" collapsed="false">
      <c r="A8" s="48" t="s">
        <v>108</v>
      </c>
      <c r="B8" s="49" t="n">
        <f aca="false">C8*D8*E8</f>
        <v>0.821277777777778</v>
      </c>
      <c r="C8" s="38" t="n">
        <f aca="false">IFERROR((SUMIFS(每日输入!C:C,每日输入!B:B,A8)-SUMIFS(每日输入!D:D,每日输入!B:B,A8))/SUMIFS(每日输入!C:C,每日输入!B:B,A8),0)</f>
        <v>0.86</v>
      </c>
      <c r="D8" s="38" t="n">
        <f aca="false">IFERROR(SUMPRODUCT((每日输入!B5:B40=A8)*每日输入!K5:K40*(每日输入!C5:C40-每日输入!D5:D40))/SUMPRODUCT((每日输入!B5:B40=A8)*(每日输入!C5:C40-每日输入!D5:D40)),0)</f>
        <v>0.989793281653747</v>
      </c>
      <c r="E8" s="38" t="n">
        <f aca="false">IFERROR((SUMIFS(每日输入!F:F,每日输入!B:B,A8)-SUMIFS(每日输入!G:G,每日输入!B:B,A8))/SUMIFS(每日输入!F:F,每日输入!B:B,A8),0)</f>
        <v>0.964821824827046</v>
      </c>
      <c r="F8" s="50" t="n">
        <f aca="false">SUMIFS(每日输入!F:F,每日输入!B:B,A8)</f>
        <v>15322</v>
      </c>
      <c r="G8" s="38" t="n">
        <f aca="false">IFERROR(SUMIFS(每日输入!G:G,每日输入!B:B,A8)/SUMIFS(每日输入!F:F,每日输入!B:B,A8),0)</f>
        <v>0.0351781751729539</v>
      </c>
      <c r="H8" s="43" t="n">
        <f aca="false">IFERROR(SUMIFS(每日输入!H:H,每日输入!B:B,A8)/COUNTIFS(每日输入!B:B,A8),0)</f>
        <v>2.6</v>
      </c>
      <c r="I8" s="39" t="str">
        <f aca="false">IF(B8&gt;=0.8,"✓ 良好",IF(B8&gt;=0.65,"⚠ 中等","✗ 需改进"))</f>
        <v>✓ 良好</v>
      </c>
    </row>
    <row r="11" customFormat="false" ht="15" hidden="false" customHeight="false" outlineLevel="0" collapsed="false">
      <c r="A11" s="51" t="s">
        <v>109</v>
      </c>
      <c r="B11" s="51"/>
      <c r="C11" s="51"/>
      <c r="D11" s="51"/>
      <c r="E11" s="44" t="s">
        <v>110</v>
      </c>
      <c r="F11" s="44"/>
      <c r="G11" s="44"/>
      <c r="H11" s="44"/>
      <c r="I11" s="44"/>
    </row>
    <row r="12" customFormat="false" ht="21.6" hidden="false" customHeight="false" outlineLevel="0" collapsed="false">
      <c r="A12" s="52" t="str">
        <f aca="false">INDEX(A5:A8,MATCH(MAX(B5:B8),B5:B8,0))</f>
        <v>生产线 A</v>
      </c>
      <c r="B12" s="52"/>
      <c r="C12" s="53" t="n">
        <f aca="false">MAX(B5:B8)</f>
        <v>0.830904761904762</v>
      </c>
      <c r="D12" s="53"/>
      <c r="E12" s="54" t="str">
        <f aca="false">INDEX(A5:A8,MATCH(MIN(B5:B8),B5:B8,0))</f>
        <v>生产线 C</v>
      </c>
      <c r="F12" s="54"/>
      <c r="G12" s="55" t="n">
        <f aca="false">MIN(B5:B8)</f>
        <v>0.613642857142857</v>
      </c>
      <c r="H12" s="55"/>
      <c r="I12" s="37" t="n">
        <f aca="false">MAX(B5:B8)-MIN(B5:B8)</f>
        <v>0.217261904761905</v>
      </c>
    </row>
    <row r="14" customFormat="false" ht="17.15" hidden="false" customHeight="false" outlineLevel="0" collapsed="false">
      <c r="A14" s="56" t="s">
        <v>111</v>
      </c>
      <c r="B14" s="56"/>
      <c r="C14" s="56"/>
      <c r="D14" s="56"/>
      <c r="E14" s="56"/>
      <c r="F14" s="56"/>
      <c r="G14" s="56"/>
      <c r="H14" s="56"/>
    </row>
    <row r="15" customFormat="false" ht="15" hidden="false" customHeight="false" outlineLevel="0" collapsed="false">
      <c r="A15" s="57" t="s">
        <v>112</v>
      </c>
      <c r="B15" s="57"/>
      <c r="C15" s="57"/>
      <c r="D15" s="57"/>
      <c r="E15" s="57"/>
      <c r="F15" s="57"/>
      <c r="G15" s="57"/>
      <c r="H15" s="57"/>
      <c r="I15" s="57"/>
    </row>
    <row r="17" customFormat="false" ht="15" hidden="false" customHeight="false" outlineLevel="0" collapsed="false">
      <c r="A17" s="58" t="s">
        <v>113</v>
      </c>
      <c r="B17" s="58"/>
      <c r="C17" s="58"/>
      <c r="D17" s="58"/>
      <c r="E17" s="58"/>
      <c r="F17" s="58"/>
      <c r="G17" s="58"/>
      <c r="H17" s="58"/>
      <c r="I17" s="58"/>
    </row>
    <row r="18" customFormat="false" ht="15" hidden="false" customHeight="false" outlineLevel="0" collapsed="false">
      <c r="A18" s="14" t="s">
        <v>114</v>
      </c>
      <c r="B18" s="14"/>
      <c r="C18" s="14"/>
      <c r="D18" s="14"/>
      <c r="E18" s="14"/>
      <c r="F18" s="14"/>
      <c r="G18" s="14"/>
      <c r="H18" s="14"/>
      <c r="I18" s="14"/>
    </row>
    <row r="19" customFormat="false" ht="15" hidden="false" customHeight="false" outlineLevel="0" collapsed="false">
      <c r="A19" s="14" t="s">
        <v>115</v>
      </c>
      <c r="B19" s="14"/>
      <c r="C19" s="14"/>
      <c r="D19" s="14"/>
      <c r="E19" s="14"/>
      <c r="F19" s="14"/>
      <c r="G19" s="14"/>
      <c r="H19" s="14"/>
      <c r="I19" s="14"/>
    </row>
    <row r="20" customFormat="false" ht="15" hidden="false" customHeight="false" outlineLevel="0" collapsed="false">
      <c r="A20" s="45" t="s">
        <v>116</v>
      </c>
      <c r="B20" s="45"/>
      <c r="C20" s="45"/>
      <c r="D20" s="45"/>
      <c r="E20" s="45"/>
      <c r="F20" s="45"/>
      <c r="G20" s="45"/>
      <c r="H20" s="45"/>
      <c r="I20" s="45"/>
    </row>
    <row r="22" customFormat="false" ht="17.15" hidden="false" customHeight="false" outlineLevel="0" collapsed="false">
      <c r="A22" s="46" t="s">
        <v>117</v>
      </c>
      <c r="B22" s="46"/>
      <c r="C22" s="46"/>
      <c r="D22" s="46"/>
      <c r="E22" s="46"/>
      <c r="F22" s="46"/>
      <c r="G22" s="46"/>
      <c r="H22" s="46"/>
      <c r="I22" s="46"/>
    </row>
  </sheetData>
  <mergeCells count="15">
    <mergeCell ref="A1:I1"/>
    <mergeCell ref="A2:I2"/>
    <mergeCell ref="A11:D11"/>
    <mergeCell ref="E11:I11"/>
    <mergeCell ref="A12:B12"/>
    <mergeCell ref="C12:D12"/>
    <mergeCell ref="E12:F12"/>
    <mergeCell ref="G12:H12"/>
    <mergeCell ref="A14:H14"/>
    <mergeCell ref="A15:I15"/>
    <mergeCell ref="A17:I17"/>
    <mergeCell ref="A18:I18"/>
    <mergeCell ref="A19:I19"/>
    <mergeCell ref="A20:I20"/>
    <mergeCell ref="A22:I22"/>
  </mergeCells>
  <hyperlinks>
    <hyperlink ref="A22" r:id="rId1" display="48 小时内实时多生产线比较 — 免费 PO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6" min="3" style="0" width="14"/>
  </cols>
  <sheetData>
    <row r="1" customFormat="false" ht="22.05" hidden="false" customHeight="false" outlineLevel="0" collapsed="false">
      <c r="A1" s="16" t="s">
        <v>118</v>
      </c>
      <c r="B1" s="16"/>
      <c r="C1" s="16"/>
      <c r="D1" s="16"/>
      <c r="E1" s="16"/>
      <c r="F1" s="16"/>
    </row>
    <row r="2" customFormat="false" ht="17.15" hidden="false" customHeight="false" outlineLevel="0" collapsed="false">
      <c r="A2" s="17" t="s">
        <v>119</v>
      </c>
      <c r="B2" s="17"/>
      <c r="C2" s="17"/>
      <c r="D2" s="17"/>
      <c r="E2" s="17"/>
      <c r="F2" s="17"/>
    </row>
    <row r="4" customFormat="false" ht="16.15" hidden="false" customHeight="false" outlineLevel="0" collapsed="false">
      <c r="A4" s="25" t="s">
        <v>120</v>
      </c>
      <c r="B4" s="25"/>
      <c r="C4" s="25"/>
      <c r="D4" s="25"/>
      <c r="E4" s="25"/>
      <c r="F4" s="25"/>
    </row>
    <row r="5" customFormat="false" ht="17.15" hidden="false" customHeight="false" outlineLevel="0" collapsed="false">
      <c r="A5" s="41" t="s">
        <v>121</v>
      </c>
      <c r="B5" s="59" t="n">
        <v>25</v>
      </c>
      <c r="C5" s="60" t="s">
        <v>122</v>
      </c>
      <c r="D5" s="60"/>
      <c r="E5" s="60"/>
      <c r="F5" s="60"/>
    </row>
    <row r="6" customFormat="false" ht="17.15" hidden="false" customHeight="false" outlineLevel="0" collapsed="false">
      <c r="A6" s="41" t="s">
        <v>123</v>
      </c>
      <c r="B6" s="59" t="n">
        <v>85</v>
      </c>
      <c r="C6" s="60" t="s">
        <v>124</v>
      </c>
      <c r="D6" s="60"/>
      <c r="E6" s="60"/>
      <c r="F6" s="60"/>
    </row>
    <row r="7" customFormat="false" ht="17.15" hidden="false" customHeight="false" outlineLevel="0" collapsed="false">
      <c r="A7" s="41" t="s">
        <v>125</v>
      </c>
      <c r="B7" s="59" t="n">
        <v>20</v>
      </c>
      <c r="C7" s="60" t="s">
        <v>126</v>
      </c>
      <c r="D7" s="60"/>
      <c r="E7" s="60"/>
      <c r="F7" s="60"/>
    </row>
    <row r="9" customFormat="false" ht="20.1" hidden="false" customHeight="false" outlineLevel="0" collapsed="false">
      <c r="A9" s="25" t="s">
        <v>127</v>
      </c>
      <c r="B9" s="25"/>
      <c r="C9" s="25"/>
      <c r="D9" s="25"/>
      <c r="E9" s="25"/>
      <c r="F9" s="25"/>
    </row>
    <row r="10" customFormat="false" ht="15" hidden="false" customHeight="false" outlineLevel="0" collapsed="false">
      <c r="A10" s="61" t="s">
        <v>52</v>
      </c>
      <c r="B10" s="62" t="n">
        <f aca="false">SUM(每日输入!F5:F40)</f>
        <v>61221</v>
      </c>
    </row>
    <row r="11" customFormat="false" ht="15" hidden="false" customHeight="false" outlineLevel="0" collapsed="false">
      <c r="A11" s="61" t="s">
        <v>128</v>
      </c>
      <c r="B11" s="62" t="n">
        <f aca="false">SUM(每日输入!F5:F40)-SUM(每日输入!G5:G40)</f>
        <v>58307</v>
      </c>
    </row>
    <row r="12" customFormat="false" ht="15" hidden="false" customHeight="false" outlineLevel="0" collapsed="false">
      <c r="A12" s="61" t="s">
        <v>53</v>
      </c>
      <c r="B12" s="62" t="n">
        <f aca="false">SUM(每日输入!G5:G40)</f>
        <v>2914</v>
      </c>
    </row>
    <row r="13" customFormat="false" ht="17.15" hidden="false" customHeight="false" outlineLevel="0" collapsed="false">
      <c r="A13" s="61" t="s">
        <v>129</v>
      </c>
      <c r="B13" s="62" t="n">
        <f aca="false">SUM(每日输入!D5:D40)</f>
        <v>1372</v>
      </c>
    </row>
    <row r="14" customFormat="false" ht="17.15" hidden="false" customHeight="false" outlineLevel="0" collapsed="false">
      <c r="A14" s="41" t="s">
        <v>130</v>
      </c>
      <c r="B14" s="63" t="n">
        <f aca="false">(SUM(每日输入!F5:F40)-SUM(每日输入!G5:G40))*B5</f>
        <v>1457675</v>
      </c>
    </row>
    <row r="15" customFormat="false" ht="17.15" hidden="false" customHeight="false" outlineLevel="0" collapsed="false">
      <c r="A15" s="41" t="s">
        <v>131</v>
      </c>
      <c r="B15" s="63" t="n">
        <f aca="false">SUM(每日输入!D5:D40)*B6</f>
        <v>116620</v>
      </c>
    </row>
    <row r="16" customFormat="false" ht="17.15" hidden="false" customHeight="false" outlineLevel="0" collapsed="false">
      <c r="A16" s="41" t="s">
        <v>132</v>
      </c>
      <c r="B16" s="63" t="n">
        <f aca="false">SUM(每日输入!G5:G40)*B7</f>
        <v>58280</v>
      </c>
    </row>
    <row r="17" customFormat="false" ht="17.15" hidden="false" customHeight="false" outlineLevel="0" collapsed="false">
      <c r="A17" s="36" t="s">
        <v>133</v>
      </c>
      <c r="B17" s="64" t="n">
        <f aca="false">B15+B16</f>
        <v>174900</v>
      </c>
    </row>
    <row r="19" customFormat="false" ht="20.1" hidden="false" customHeight="false" outlineLevel="0" collapsed="false">
      <c r="A19" s="65" t="s">
        <v>134</v>
      </c>
      <c r="B19" s="65"/>
      <c r="C19" s="65"/>
      <c r="D19" s="65"/>
      <c r="E19" s="65"/>
      <c r="F19" s="65"/>
    </row>
    <row r="20" customFormat="false" ht="34.5" hidden="false" customHeight="true" outlineLevel="0" collapsed="false">
      <c r="A20" s="66" t="s">
        <v>135</v>
      </c>
      <c r="B20" s="66"/>
      <c r="C20" s="67" t="n">
        <f aca="false">B17*12</f>
        <v>2098800</v>
      </c>
      <c r="D20" s="67"/>
      <c r="E20" s="67"/>
      <c r="F20" s="67"/>
    </row>
    <row r="21" customFormat="false" ht="15" hidden="false" customHeight="false" outlineLevel="0" collapsed="false">
      <c r="A21" s="57" t="s">
        <v>136</v>
      </c>
      <c r="B21" s="57"/>
      <c r="C21" s="57"/>
      <c r="D21" s="57"/>
      <c r="E21" s="57"/>
      <c r="F21" s="57"/>
    </row>
    <row r="23" customFormat="false" ht="15" hidden="false" customHeight="false" outlineLevel="0" collapsed="false">
      <c r="A23" s="58" t="s">
        <v>137</v>
      </c>
      <c r="B23" s="58"/>
      <c r="C23" s="58"/>
      <c r="D23" s="58"/>
      <c r="E23" s="58"/>
      <c r="F23" s="58"/>
    </row>
    <row r="24" customFormat="false" ht="17.15" hidden="false" customHeight="false" outlineLevel="0" collapsed="false">
      <c r="A24" s="4" t="s">
        <v>138</v>
      </c>
      <c r="B24" s="4"/>
      <c r="C24" s="4"/>
      <c r="D24" s="4"/>
      <c r="E24" s="4"/>
      <c r="F24" s="4"/>
    </row>
    <row r="25" customFormat="false" ht="17.35" hidden="false" customHeight="false" outlineLevel="0" collapsed="false">
      <c r="A25" s="41" t="s">
        <v>139</v>
      </c>
      <c r="B25" s="68" t="n">
        <f aca="false">C20*0.5</f>
        <v>1049400</v>
      </c>
      <c r="C25" s="57" t="s">
        <v>140</v>
      </c>
      <c r="D25" s="57"/>
      <c r="E25" s="57"/>
      <c r="F25" s="57"/>
    </row>
    <row r="28" customFormat="false" ht="20.1" hidden="false" customHeight="false" outlineLevel="0" collapsed="false">
      <c r="A28" s="65" t="s">
        <v>141</v>
      </c>
      <c r="B28" s="65"/>
      <c r="C28" s="65"/>
      <c r="D28" s="65"/>
      <c r="E28" s="65"/>
      <c r="F28" s="65"/>
    </row>
    <row r="29" customFormat="false" ht="15" hidden="false" customHeight="false" outlineLevel="0" collapsed="false">
      <c r="A29" s="14" t="s">
        <v>142</v>
      </c>
      <c r="B29" s="14"/>
      <c r="C29" s="14"/>
      <c r="D29" s="14"/>
      <c r="E29" s="14"/>
      <c r="F29" s="14"/>
    </row>
    <row r="30" customFormat="false" ht="15" hidden="false" customHeight="false" outlineLevel="0" collapsed="false">
      <c r="A30" s="45" t="s">
        <v>143</v>
      </c>
      <c r="B30" s="45"/>
      <c r="C30" s="45"/>
      <c r="D30" s="45"/>
      <c r="E30" s="45"/>
      <c r="F30" s="45"/>
    </row>
    <row r="31" customFormat="false" ht="15" hidden="false" customHeight="false" outlineLevel="0" collapsed="false">
      <c r="A31" s="69" t="s">
        <v>144</v>
      </c>
      <c r="B31" s="69"/>
      <c r="C31" s="69"/>
      <c r="D31" s="69"/>
      <c r="E31" s="69"/>
      <c r="F31" s="69"/>
    </row>
    <row r="32" customFormat="false" ht="14.9" hidden="false" customHeight="false" outlineLevel="0" collapsed="false">
      <c r="A32" s="46" t="s">
        <v>101</v>
      </c>
      <c r="B32" s="46"/>
      <c r="C32" s="46"/>
      <c r="D32" s="46"/>
      <c r="E32" s="46"/>
      <c r="F32" s="46"/>
    </row>
  </sheetData>
  <mergeCells count="19">
    <mergeCell ref="A1:F1"/>
    <mergeCell ref="A2:F2"/>
    <mergeCell ref="A4:F4"/>
    <mergeCell ref="C5:F5"/>
    <mergeCell ref="C6:F6"/>
    <mergeCell ref="C7:F7"/>
    <mergeCell ref="A9:F9"/>
    <mergeCell ref="A19:F19"/>
    <mergeCell ref="A20:B20"/>
    <mergeCell ref="C20:F20"/>
    <mergeCell ref="A21:F21"/>
    <mergeCell ref="A23:F23"/>
    <mergeCell ref="A24:F24"/>
    <mergeCell ref="C25:F25"/>
    <mergeCell ref="A28:F28"/>
    <mergeCell ref="A29:F29"/>
    <mergeCell ref="A30:F30"/>
    <mergeCell ref="A31:F31"/>
    <mergeCell ref="A32:F32"/>
  </mergeCells>
  <hyperlinks>
    <hyperlink ref="A32" r:id="rId1" display="teeptrak.com/zh-hans/nous-contacter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2026-04-18T12:48:05Z</dcterms:created>
  <dc:creator>openpyxl</dc:creator>
  <dc:description/>
  <dc:language>en-US</dc:language>
  <cp:lastModifiedBy/>
  <dcterms:modified xsi:type="dcterms:W3CDTF">2026-04-18T12:50:04Z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