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Daily Input" sheetId="2" state="visible" r:id="rId4"/>
    <sheet name="KPI Dashboard" sheetId="3" state="visible" r:id="rId5"/>
    <sheet name="Multi-Line View" sheetId="4" state="visible" r:id="rId6"/>
    <sheet name="Monthly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<sst xmlns="http://schemas.openxmlformats.org/spreadsheetml/2006/main" count="194" uniqueCount="141">
  <si>
    <t xml:space="preserve">TeepTrak Manufacturing Dashboard — Free Template</t>
  </si>
  <si>
    <t xml:space="preserve">Track 8 manufacturing KPIs across 4 production lines — all in one file</t>
  </si>
  <si>
    <t xml:space="preserve">WHAT THIS DASHBOARD DOES</t>
  </si>
  <si>
    <t xml:space="preserve">This file tracks the 8 KPIs that matter most for production performance:</t>
  </si>
  <si>
    <t xml:space="preserve">1. OEE</t>
  </si>
  <si>
    <t xml:space="preserve">Overall Equipment Effectiveness</t>
  </si>
  <si>
    <t xml:space="preserve">Composite score — the #1 production KPI</t>
  </si>
  <si>
    <t xml:space="preserve">2. Availability</t>
  </si>
  <si>
    <t xml:space="preserve">Run time ÷ Planned time</t>
  </si>
  <si>
    <t xml:space="preserve">Measures unplanned stops</t>
  </si>
  <si>
    <t xml:space="preserve">3. Performance</t>
  </si>
  <si>
    <t xml:space="preserve">(Units × Cycle) ÷ Run time</t>
  </si>
  <si>
    <t xml:space="preserve">Measures speed losses and micro-stops</t>
  </si>
  <si>
    <t xml:space="preserve">4. Quality (FPY)</t>
  </si>
  <si>
    <t xml:space="preserve">Good units ÷ Total units</t>
  </si>
  <si>
    <t xml:space="preserve">First-pass yield</t>
  </si>
  <si>
    <t xml:space="preserve">5. Scrap Rate</t>
  </si>
  <si>
    <t xml:space="preserve">Rejected units ÷ Total units</t>
  </si>
  <si>
    <t xml:space="preserve">Inverse of quality</t>
  </si>
  <si>
    <t xml:space="preserve">6. MTBF</t>
  </si>
  <si>
    <t xml:space="preserve">Mean Time Between Failures</t>
  </si>
  <si>
    <t xml:space="preserve">Reliability indicator — higher is better</t>
  </si>
  <si>
    <t xml:space="preserve">7. MTTR</t>
  </si>
  <si>
    <t xml:space="preserve">Mean Time To Repair</t>
  </si>
  <si>
    <t xml:space="preserve">Maintenance efficiency — lower is better</t>
  </si>
  <si>
    <t xml:space="preserve">8. Throughput</t>
  </si>
  <si>
    <t xml:space="preserve">Units per hour</t>
  </si>
  <si>
    <t xml:space="preserve">Absolute production output</t>
  </si>
  <si>
    <t xml:space="preserve">HOW TO USE</t>
  </si>
  <si>
    <t xml:space="preserve">Step 1</t>
  </si>
  <si>
    <t xml:space="preserve">Go to 'Daily Input' tab</t>
  </si>
  <si>
    <t xml:space="preserve">Fill the YELLOW cells each day for each line</t>
  </si>
  <si>
    <t xml:space="preserve">Step 2</t>
  </si>
  <si>
    <t xml:space="preserve">See 'KPI Dashboard' tab</t>
  </si>
  <si>
    <t xml:space="preserve">All 8 KPIs auto-calculate and show trends</t>
  </si>
  <si>
    <t xml:space="preserve">Step 3</t>
  </si>
  <si>
    <t xml:space="preserve">Check 'Multi-Line View'</t>
  </si>
  <si>
    <t xml:space="preserve">Compare performance across your 4 production lines</t>
  </si>
  <si>
    <t xml:space="preserve">Step 4</t>
  </si>
  <si>
    <t xml:space="preserve">Review 'Monthly Summary'</t>
  </si>
  <si>
    <t xml:space="preserve">Financial impact and improvement opportunities</t>
  </si>
  <si>
    <t xml:space="preserve">LIMIT OF MANUAL DASHBOARDS</t>
  </si>
  <si>
    <t xml:space="preserve">This dashboard relies on operators recording events manually. Micro-stops under 5 minutes</t>
  </si>
  <si>
    <t xml:space="preserve">are systematically missed, which makes OEE 10-25 points higher than reality. For automated</t>
  </si>
  <si>
    <t xml:space="preserve">real-time measurement of all 8 KPIs: teeptrak.com/en/request-a-demo/</t>
  </si>
  <si>
    <t xml:space="preserve">Daily Input — Fill One Row Per Line Per Day</t>
  </si>
  <si>
    <t xml:space="preserve">Enter data in YELLOW cells. KPIs calculate automatically in 'KPI Dashboard' tab.</t>
  </si>
  <si>
    <t xml:space="preserve">Date</t>
  </si>
  <si>
    <t xml:space="preserve">Line</t>
  </si>
  <si>
    <t xml:space="preserve">Planned Time (min)</t>
  </si>
  <si>
    <t xml:space="preserve">Unplanned Stops (min)</t>
  </si>
  <si>
    <t xml:space="preserve">Ideal Cycle (sec/unit)</t>
  </si>
  <si>
    <t xml:space="preserve">Total Units</t>
  </si>
  <si>
    <t xml:space="preserve">Rejected Units</t>
  </si>
  <si>
    <t xml:space="preserve">Number of Stops</t>
  </si>
  <si>
    <t xml:space="preserve">Repair Time (min)</t>
  </si>
  <si>
    <t xml:space="preserve">Availability</t>
  </si>
  <si>
    <t xml:space="preserve">Performance</t>
  </si>
  <si>
    <t xml:space="preserve">Quality</t>
  </si>
  <si>
    <t xml:space="preserve">2026-04-13</t>
  </si>
  <si>
    <t xml:space="preserve">Line A</t>
  </si>
  <si>
    <t xml:space="preserve">Line B</t>
  </si>
  <si>
    <t xml:space="preserve">Line C</t>
  </si>
  <si>
    <t xml:space="preserve">Line D</t>
  </si>
  <si>
    <t xml:space="preserve">2026-04-14</t>
  </si>
  <si>
    <t xml:space="preserve">2026-04-15</t>
  </si>
  <si>
    <t xml:space="preserve">2026-04-16</t>
  </si>
  <si>
    <t xml:space="preserve">2026-04-17</t>
  </si>
  <si>
    <t xml:space="preserve">Manufacturing KPI Dashboard — Live Metrics</t>
  </si>
  <si>
    <t xml:space="preserve">All 8 KPIs calculated from 'Daily Input' — updates automatically</t>
  </si>
  <si>
    <t xml:space="preserve">OVERALL PERFORMANCE (all lines, all days)</t>
  </si>
  <si>
    <t xml:space="preserve">OEE</t>
  </si>
  <si>
    <t xml:space="preserve">Quality (FPY)</t>
  </si>
  <si>
    <t xml:space="preserve">Availability × Performance × Quality</t>
  </si>
  <si>
    <t xml:space="preserve">Actual vs ideal speed</t>
  </si>
  <si>
    <t xml:space="preserve">Good ÷ Total</t>
  </si>
  <si>
    <t xml:space="preserve">MTBF (hours)</t>
  </si>
  <si>
    <t xml:space="preserve">MTTR (min)</t>
  </si>
  <si>
    <t xml:space="preserve">Scrap Rate</t>
  </si>
  <si>
    <t xml:space="preserve">Throughput (u/h)</t>
  </si>
  <si>
    <t xml:space="preserve">Time between failures</t>
  </si>
  <si>
    <t xml:space="preserve">Time to repair</t>
  </si>
  <si>
    <t xml:space="preserve">Defects as % output</t>
  </si>
  <si>
    <t xml:space="preserve">Units per run hour</t>
  </si>
  <si>
    <t xml:space="preserve">KPI HEALTH STATUS</t>
  </si>
  <si>
    <t xml:space="preserve">KPI</t>
  </si>
  <si>
    <t xml:space="preserve">Current</t>
  </si>
  <si>
    <t xml:space="preserve">Target</t>
  </si>
  <si>
    <t xml:space="preserve">Status</t>
  </si>
  <si>
    <t xml:space="preserve">Action</t>
  </si>
  <si>
    <t xml:space="preserve">Focus on Six Big Losses</t>
  </si>
  <si>
    <t xml:space="preserve">Reduce unplanned stops via TPM</t>
  </si>
  <si>
    <t xml:space="preserve">Eliminate micro-stops and slow cycles</t>
  </si>
  <si>
    <t xml:space="preserve">Deploy SPC and poka-yoke</t>
  </si>
  <si>
    <t xml:space="preserve">In-line quality control</t>
  </si>
  <si>
    <t xml:space="preserve">Improve maintenance procedures</t>
  </si>
  <si>
    <t xml:space="preserve">UPGRADE TO AUTOMATED REAL-TIME KPI TRACKING</t>
  </si>
  <si>
    <t xml:space="preserve">Manual tracking captures major events only. TeepTrak IoT sensors capture every micro-stop automatically.</t>
  </si>
  <si>
    <t xml:space="preserve">Real-time 8-KPI dashboard live in 48 hours on your production lines — free POC.</t>
  </si>
  <si>
    <t xml:space="preserve">teeptrak.com/en/request-a-demo/</t>
  </si>
  <si>
    <t xml:space="preserve">Multi-Line Performance Comparison</t>
  </si>
  <si>
    <t xml:space="preserve">Compare KPIs across your 4 production lines to identify best and worst performers</t>
  </si>
  <si>
    <t xml:space="preserve">Avg Stops/Day</t>
  </si>
  <si>
    <t xml:space="preserve">TOP PERFORMING LINE</t>
  </si>
  <si>
    <t xml:space="preserve">LINE NEEDING MOST ATTENTION</t>
  </si>
  <si>
    <t xml:space="preserve">Gap between best and worst line:</t>
  </si>
  <si>
    <t xml:space="preserve">This is your improvement opportunity — bring the worst line up to best practice.</t>
  </si>
  <si>
    <t xml:space="preserve">KEY INSIGHT</t>
  </si>
  <si>
    <t xml:space="preserve">Every manufacturing group has a gap of 10-25 OEE points between best and worst performing lines.</t>
  </si>
  <si>
    <t xml:space="preserve">The fastest OEE improvement path is not new equipment — it is replicating best-performing line conditions</t>
  </si>
  <si>
    <t xml:space="preserve">on the worst-performing lines. TeepTrak's MoniTrak does this automatically at group level.</t>
  </si>
  <si>
    <t xml:space="preserve">See multi-site benchmarking live on your lines — free 48h POC</t>
  </si>
  <si>
    <t xml:space="preserve">Monthly Performance Summary &amp; Financial Impact</t>
  </si>
  <si>
    <t xml:space="preserve">Quantify the financial impact of your current OEE and the value of improvement</t>
  </si>
  <si>
    <t xml:space="preserve">ECONOMIC PARAMETERS — FILL THESE</t>
  </si>
  <si>
    <t xml:space="preserve">Average added value per unit (€)</t>
  </si>
  <si>
    <t xml:space="preserve">What each unit produced contributes to margin</t>
  </si>
  <si>
    <t xml:space="preserve">Cost per minute of unplanned downtime (€)</t>
  </si>
  <si>
    <t xml:space="preserve">Labour + fixed costs during stops</t>
  </si>
  <si>
    <t xml:space="preserve">Cost per rejected unit (€)</t>
  </si>
  <si>
    <t xml:space="preserve">Material + processing time wasted on defects</t>
  </si>
  <si>
    <t xml:space="preserve">CURRENT MONTHLY PERFORMANCE (auto-calculated)</t>
  </si>
  <si>
    <t xml:space="preserve">Total units produced</t>
  </si>
  <si>
    <t xml:space="preserve">Good units produced</t>
  </si>
  <si>
    <t xml:space="preserve">Rejected units</t>
  </si>
  <si>
    <t xml:space="preserve">Total unplanned downtime (min)</t>
  </si>
  <si>
    <t xml:space="preserve">Total production value (€)</t>
  </si>
  <si>
    <t xml:space="preserve">Cost of unplanned downtime (€)</t>
  </si>
  <si>
    <t xml:space="preserve">Cost of rejected units (€)</t>
  </si>
  <si>
    <t xml:space="preserve">Total loss from poor OEE (€)</t>
  </si>
  <si>
    <t xml:space="preserve">ANNUAL EXTRAPOLATION (×12 months)</t>
  </si>
  <si>
    <t xml:space="preserve">Annual production value lost to downtime + defects</t>
  </si>
  <si>
    <t xml:space="preserve">This is recoverable capacity — it exists, it is invisible, and OEE improvement captures it.</t>
  </si>
  <si>
    <t xml:space="preserve">IMPROVEMENT SCENARIO — HALF THE LOSS</t>
  </si>
  <si>
    <t xml:space="preserve">If you cut unplanned downtime and scrap by 50% (typical first-year OEE improvement):</t>
  </si>
  <si>
    <t xml:space="preserve">Annual value recovered</t>
  </si>
  <si>
    <t xml:space="preserve">← This is the annual ROI opportunity</t>
  </si>
  <si>
    <t xml:space="preserve">VERIFY YOUR REAL OEE — FREE 48H POC</t>
  </si>
  <si>
    <t xml:space="preserve">This financial calculation assumes your manual OEE is accurate. It probably is not.</t>
  </si>
  <si>
    <t xml:space="preserve">Measuring automatically with IoT sensors typically reveals 10-25 more points of actual loss.</t>
  </si>
  <si>
    <t xml:space="preserve">Your real annual opportunity is almost certainly 2-3x the figure calculated above.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</si>
</sst>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.0"/>
    <numFmt numFmtId="167" formatCode="#,##0"/>
    <numFmt numFmtId="168" formatCode="\€#,##0.00"/>
    <numFmt numFmtId="169" formatCode="\€#,##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B352C"/>
      <name val="Arial"/>
      <family val="0"/>
      <charset val="1"/>
    </font>
    <font>
      <i val="true"/>
      <sz val="12"/>
      <color rgb="FF232120"/>
      <name val="Arial"/>
      <family val="0"/>
      <charset val="1"/>
    </font>
    <font>
      <b val="true"/>
      <sz val="14"/>
      <color rgb="FF232120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EB352C"/>
      <name val="Arial"/>
      <family val="0"/>
      <charset val="1"/>
    </font>
    <font>
      <sz val="10"/>
      <color rgb="FF555555"/>
      <name val="Arial"/>
      <family val="0"/>
      <charset val="1"/>
    </font>
    <font>
      <i val="true"/>
      <sz val="10"/>
      <color rgb="FF232120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232120"/>
      <name val="Arial"/>
      <family val="0"/>
      <charset val="1"/>
    </font>
    <font>
      <b val="true"/>
      <sz val="12"/>
      <color rgb="FFEB352C"/>
      <name val="Arial"/>
      <family val="0"/>
      <charset val="1"/>
    </font>
    <font>
      <sz val="10"/>
      <name val="Arial"/>
      <family val="0"/>
      <charset val="1"/>
    </font>
    <font>
      <b val="true"/>
      <u val="single"/>
      <sz val="11"/>
      <color rgb="FFEB352C"/>
      <name val="Arial"/>
      <family val="0"/>
      <charset val="1"/>
    </font>
    <font>
      <b val="true"/>
      <sz val="18"/>
      <color rgb="FFEB352C"/>
      <name val="Arial"/>
      <family val="0"/>
      <charset val="1"/>
    </font>
    <font>
      <i val="true"/>
      <sz val="11"/>
      <color rgb="FF23212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2"/>
      <color rgb="FF232120"/>
      <name val="Arial"/>
      <family val="0"/>
      <charset val="1"/>
    </font>
    <font>
      <b val="true"/>
      <sz val="22"/>
      <color rgb="FFFFFFFF"/>
      <name val="Arial"/>
      <family val="0"/>
      <charset val="1"/>
    </font>
    <font>
      <b val="true"/>
      <sz val="22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8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228B22"/>
      <name val="Arial"/>
      <family val="0"/>
      <charset val="1"/>
    </font>
    <font>
      <b val="true"/>
      <sz val="14"/>
      <color rgb="FFEB352C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23212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sz val="10"/>
      <color rgb="FFEB352C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4F4F4"/>
        <bgColor rgb="FFFFFFFF"/>
      </patternFill>
    </fill>
    <fill>
      <patternFill patternType="solid">
        <fgColor rgb="FF232120"/>
        <bgColor rgb="FF333300"/>
      </patternFill>
    </fill>
    <fill>
      <patternFill patternType="solid">
        <fgColor rgb="FFFFF3CD"/>
        <bgColor rgb="FFFFE5E3"/>
      </patternFill>
    </fill>
    <fill>
      <patternFill patternType="solid">
        <fgColor rgb="FFFFE5E3"/>
        <bgColor rgb="FFFFF3CD"/>
      </patternFill>
    </fill>
    <fill>
      <patternFill patternType="solid">
        <fgColor rgb="FFEB352C"/>
        <bgColor rgb="FFFF0000"/>
      </patternFill>
    </fill>
    <fill>
      <patternFill patternType="solid">
        <fgColor rgb="FF228B22"/>
        <bgColor rgb="FF339966"/>
      </patternFill>
    </fill>
    <fill>
      <patternFill patternType="solid">
        <fgColor rgb="FFD4EDDA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9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28B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E5E3"/>
      <rgbColor rgb="FF3366FF"/>
      <rgbColor rgb="FF33CCCC"/>
      <rgbColor rgb="FF99CC00"/>
      <rgbColor rgb="FFFFCC00"/>
      <rgbColor rgb="FFFF9900"/>
      <rgbColor rgb="FFEB352C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2321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eeptrak.com/en/request-a-demo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teeptrak.com/en/request-a-demo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teeptrak.com/en/request-a-demo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teeptrak.com/en/request-a-demo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1" width="18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4" customFormat="false" ht="17.25" hidden="false" customHeight="true" outlineLevel="0" collapsed="false">
      <c r="A4" s="4" t="s">
        <v>2</v>
      </c>
      <c r="B4" s="4"/>
      <c r="C4" s="4"/>
      <c r="D4" s="4"/>
      <c r="E4" s="4"/>
      <c r="F4" s="4"/>
      <c r="G4" s="4"/>
    </row>
    <row r="6" customFormat="false" ht="15" hidden="false" customHeight="true" outlineLevel="0" collapsed="false">
      <c r="A6" s="5" t="s">
        <v>3</v>
      </c>
      <c r="B6" s="5"/>
      <c r="C6" s="5"/>
      <c r="D6" s="5"/>
      <c r="E6" s="5"/>
      <c r="F6" s="5"/>
      <c r="G6" s="5"/>
    </row>
    <row r="8" customFormat="false" ht="15" hidden="false" customHeight="true" outlineLevel="0" collapsed="false">
      <c r="A8" s="6" t="s">
        <v>4</v>
      </c>
      <c r="B8" s="7" t="s">
        <v>5</v>
      </c>
      <c r="C8" s="7"/>
      <c r="D8" s="7"/>
      <c r="E8" s="8" t="s">
        <v>6</v>
      </c>
      <c r="F8" s="8"/>
      <c r="G8" s="8"/>
    </row>
    <row r="9" customFormat="false" ht="15" hidden="false" customHeight="true" outlineLevel="0" collapsed="false">
      <c r="A9" s="6" t="s">
        <v>7</v>
      </c>
      <c r="B9" s="7" t="s">
        <v>8</v>
      </c>
      <c r="C9" s="7"/>
      <c r="D9" s="7"/>
      <c r="E9" s="8" t="s">
        <v>9</v>
      </c>
      <c r="F9" s="8"/>
      <c r="G9" s="8"/>
    </row>
    <row r="10" customFormat="false" ht="15" hidden="false" customHeight="true" outlineLevel="0" collapsed="false">
      <c r="A10" s="6" t="s">
        <v>10</v>
      </c>
      <c r="B10" s="7" t="s">
        <v>11</v>
      </c>
      <c r="C10" s="7"/>
      <c r="D10" s="7"/>
      <c r="E10" s="8" t="s">
        <v>12</v>
      </c>
      <c r="F10" s="8"/>
      <c r="G10" s="8"/>
    </row>
    <row r="11" customFormat="false" ht="15" hidden="false" customHeight="true" outlineLevel="0" collapsed="false">
      <c r="A11" s="6" t="s">
        <v>13</v>
      </c>
      <c r="B11" s="7" t="s">
        <v>14</v>
      </c>
      <c r="C11" s="7"/>
      <c r="D11" s="7"/>
      <c r="E11" s="8" t="s">
        <v>15</v>
      </c>
      <c r="F11" s="8"/>
      <c r="G11" s="8"/>
    </row>
    <row r="12" customFormat="false" ht="15" hidden="false" customHeight="true" outlineLevel="0" collapsed="false">
      <c r="A12" s="6" t="s">
        <v>16</v>
      </c>
      <c r="B12" s="7" t="s">
        <v>17</v>
      </c>
      <c r="C12" s="7"/>
      <c r="D12" s="7"/>
      <c r="E12" s="8" t="s">
        <v>18</v>
      </c>
      <c r="F12" s="8"/>
      <c r="G12" s="8"/>
    </row>
    <row r="13" customFormat="false" ht="15" hidden="false" customHeight="true" outlineLevel="0" collapsed="false">
      <c r="A13" s="6" t="s">
        <v>19</v>
      </c>
      <c r="B13" s="7" t="s">
        <v>20</v>
      </c>
      <c r="C13" s="7"/>
      <c r="D13" s="7"/>
      <c r="E13" s="8" t="s">
        <v>21</v>
      </c>
      <c r="F13" s="8"/>
      <c r="G13" s="8"/>
    </row>
    <row r="14" customFormat="false" ht="15" hidden="false" customHeight="true" outlineLevel="0" collapsed="false">
      <c r="A14" s="6" t="s">
        <v>22</v>
      </c>
      <c r="B14" s="7" t="s">
        <v>23</v>
      </c>
      <c r="C14" s="7"/>
      <c r="D14" s="7"/>
      <c r="E14" s="8" t="s">
        <v>24</v>
      </c>
      <c r="F14" s="8"/>
      <c r="G14" s="8"/>
    </row>
    <row r="15" customFormat="false" ht="15" hidden="false" customHeight="true" outlineLevel="0" collapsed="false">
      <c r="A15" s="6" t="s">
        <v>25</v>
      </c>
      <c r="B15" s="7" t="s">
        <v>26</v>
      </c>
      <c r="C15" s="7"/>
      <c r="D15" s="7"/>
      <c r="E15" s="8" t="s">
        <v>27</v>
      </c>
      <c r="F15" s="8"/>
      <c r="G15" s="8"/>
    </row>
    <row r="17" customFormat="false" ht="17.25" hidden="false" customHeight="true" outlineLevel="0" collapsed="false">
      <c r="A17" s="4" t="s">
        <v>28</v>
      </c>
      <c r="B17" s="4"/>
      <c r="C17" s="4"/>
      <c r="D17" s="4"/>
      <c r="E17" s="4"/>
      <c r="F17" s="4"/>
      <c r="G17" s="4"/>
    </row>
    <row r="19" customFormat="false" ht="15" hidden="false" customHeight="true" outlineLevel="0" collapsed="false">
      <c r="A19" s="9" t="s">
        <v>29</v>
      </c>
      <c r="B19" s="10" t="s">
        <v>30</v>
      </c>
      <c r="C19" s="11" t="s">
        <v>31</v>
      </c>
      <c r="D19" s="11"/>
      <c r="E19" s="11"/>
      <c r="F19" s="11"/>
      <c r="G19" s="11"/>
    </row>
    <row r="20" customFormat="false" ht="15" hidden="false" customHeight="true" outlineLevel="0" collapsed="false">
      <c r="A20" s="9" t="s">
        <v>32</v>
      </c>
      <c r="B20" s="10" t="s">
        <v>33</v>
      </c>
      <c r="C20" s="11" t="s">
        <v>34</v>
      </c>
      <c r="D20" s="11"/>
      <c r="E20" s="11"/>
      <c r="F20" s="11"/>
      <c r="G20" s="11"/>
    </row>
    <row r="21" customFormat="false" ht="15" hidden="false" customHeight="true" outlineLevel="0" collapsed="false">
      <c r="A21" s="9" t="s">
        <v>35</v>
      </c>
      <c r="B21" s="10" t="s">
        <v>36</v>
      </c>
      <c r="C21" s="11" t="s">
        <v>37</v>
      </c>
      <c r="D21" s="11"/>
      <c r="E21" s="11"/>
      <c r="F21" s="11"/>
      <c r="G21" s="11"/>
    </row>
    <row r="22" customFormat="false" ht="15" hidden="false" customHeight="true" outlineLevel="0" collapsed="false">
      <c r="A22" s="9" t="s">
        <v>38</v>
      </c>
      <c r="B22" s="10" t="s">
        <v>39</v>
      </c>
      <c r="C22" s="11" t="s">
        <v>40</v>
      </c>
      <c r="D22" s="11"/>
      <c r="E22" s="11"/>
      <c r="F22" s="11"/>
      <c r="G22" s="11"/>
    </row>
    <row r="25" customFormat="false" ht="15" hidden="false" customHeight="true" outlineLevel="0" collapsed="false">
      <c r="A25" s="12" t="s">
        <v>41</v>
      </c>
      <c r="B25" s="12"/>
      <c r="C25" s="12"/>
      <c r="D25" s="12"/>
      <c r="E25" s="12"/>
      <c r="F25" s="12"/>
      <c r="G25" s="12"/>
    </row>
    <row r="26" customFormat="false" ht="15" hidden="false" customHeight="true" outlineLevel="0" collapsed="false">
      <c r="A26" s="13" t="s">
        <v>42</v>
      </c>
      <c r="B26" s="13"/>
      <c r="C26" s="13"/>
      <c r="D26" s="13"/>
      <c r="E26" s="13"/>
      <c r="F26" s="13"/>
      <c r="G26" s="13"/>
    </row>
    <row r="27" customFormat="false" ht="15" hidden="false" customHeight="true" outlineLevel="0" collapsed="false">
      <c r="A27" s="13" t="s">
        <v>43</v>
      </c>
      <c r="B27" s="13"/>
      <c r="C27" s="13"/>
      <c r="D27" s="13"/>
      <c r="E27" s="13"/>
      <c r="F27" s="13"/>
      <c r="G27" s="13"/>
    </row>
    <row r="28" customFormat="false" ht="13.5" hidden="false" customHeight="true" outlineLevel="0" collapsed="false">
      <c r="A28" s="14" t="s">
        <v>44</v>
      </c>
      <c r="B28" s="14"/>
      <c r="C28" s="14"/>
      <c r="D28" s="14"/>
      <c r="E28" s="14"/>
      <c r="F28" s="14"/>
      <c r="G28" s="14"/>
    </row>
  </sheetData>
  <mergeCells count="29">
    <mergeCell ref="A1:G1"/>
    <mergeCell ref="A2:G2"/>
    <mergeCell ref="A4:G4"/>
    <mergeCell ref="A6:G6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A17:G17"/>
    <mergeCell ref="C19:G19"/>
    <mergeCell ref="C20:G20"/>
    <mergeCell ref="C21:G21"/>
    <mergeCell ref="C22:G22"/>
    <mergeCell ref="A25:G25"/>
    <mergeCell ref="A26:G26"/>
    <mergeCell ref="A27:G27"/>
    <mergeCell ref="A28:G28"/>
  </mergeCells>
  <hyperlinks>
    <hyperlink ref="A28" r:id="rId1" display="real-time measurement of all 8 KPIs: teeptrak.com/en/request-a-demo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0"/>
    <col collapsed="false" customWidth="true" hidden="false" outlineLevel="0" max="3" min="3" style="1" width="13"/>
    <col collapsed="false" customWidth="true" hidden="false" outlineLevel="0" max="4" min="4" style="1" width="14"/>
    <col collapsed="false" customWidth="true" hidden="false" outlineLevel="0" max="5" min="5" style="1" width="13"/>
    <col collapsed="false" customWidth="true" hidden="false" outlineLevel="0" max="6" min="6" style="1" width="11"/>
    <col collapsed="false" customWidth="true" hidden="false" outlineLevel="0" max="7" min="7" style="1" width="13"/>
    <col collapsed="false" customWidth="true" hidden="false" outlineLevel="0" max="8" min="8" style="1" width="12"/>
    <col collapsed="false" customWidth="true" hidden="false" outlineLevel="0" max="9" min="9" style="1" width="13"/>
    <col collapsed="false" customWidth="true" hidden="false" outlineLevel="0" max="11" min="10" style="1" width="12"/>
    <col collapsed="false" customWidth="true" hidden="false" outlineLevel="0" max="12" min="12" style="1" width="10"/>
  </cols>
  <sheetData>
    <row r="1" customFormat="false" ht="21.75" hidden="false" customHeight="true" outlineLevel="0" collapsed="false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customFormat="false" ht="15" hidden="false" customHeight="true" outlineLevel="0" collapsed="false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customFormat="false" ht="36" hidden="false" customHeight="true" outlineLevel="0" collapsed="false">
      <c r="A4" s="17" t="s">
        <v>47</v>
      </c>
      <c r="B4" s="17" t="s">
        <v>48</v>
      </c>
      <c r="C4" s="17" t="s">
        <v>49</v>
      </c>
      <c r="D4" s="17" t="s">
        <v>50</v>
      </c>
      <c r="E4" s="17" t="s">
        <v>51</v>
      </c>
      <c r="F4" s="17" t="s">
        <v>52</v>
      </c>
      <c r="G4" s="17" t="s">
        <v>53</v>
      </c>
      <c r="H4" s="17" t="s">
        <v>54</v>
      </c>
      <c r="I4" s="17" t="s">
        <v>55</v>
      </c>
      <c r="J4" s="17" t="s">
        <v>56</v>
      </c>
      <c r="K4" s="17" t="s">
        <v>57</v>
      </c>
      <c r="L4" s="17" t="s">
        <v>58</v>
      </c>
    </row>
    <row r="5" customFormat="false" ht="15" hidden="false" customHeight="true" outlineLevel="0" collapsed="false">
      <c r="A5" s="18" t="s">
        <v>59</v>
      </c>
      <c r="B5" s="18" t="s">
        <v>60</v>
      </c>
      <c r="C5" s="19" t="n">
        <v>420</v>
      </c>
      <c r="D5" s="19" t="n">
        <v>45</v>
      </c>
      <c r="E5" s="19" t="n">
        <v>6</v>
      </c>
      <c r="F5" s="19" t="n">
        <v>3528</v>
      </c>
      <c r="G5" s="19" t="n">
        <v>81</v>
      </c>
      <c r="H5" s="19" t="n">
        <v>2</v>
      </c>
      <c r="I5" s="19" t="n">
        <v>22</v>
      </c>
      <c r="J5" s="20" t="n">
        <f aca="false">IFERROR(MAX(0,C5-D5)/C5,0)</f>
        <v>0.892857142857143</v>
      </c>
      <c r="K5" s="20" t="n">
        <f aca="false">IFERROR((F5*E5)/(MAX(0,C5-D5)*60),0)</f>
        <v>0.9408</v>
      </c>
      <c r="L5" s="20" t="n">
        <f aca="false">IFERROR((F5-G5)/F5,0)</f>
        <v>0.977040816326531</v>
      </c>
    </row>
    <row r="6" customFormat="false" ht="15" hidden="false" customHeight="true" outlineLevel="0" collapsed="false">
      <c r="A6" s="18" t="s">
        <v>59</v>
      </c>
      <c r="B6" s="18" t="s">
        <v>61</v>
      </c>
      <c r="C6" s="19" t="n">
        <v>420</v>
      </c>
      <c r="D6" s="19" t="n">
        <v>62</v>
      </c>
      <c r="E6" s="19" t="n">
        <v>8</v>
      </c>
      <c r="F6" s="19" t="n">
        <v>2471</v>
      </c>
      <c r="G6" s="19" t="n">
        <v>167</v>
      </c>
      <c r="H6" s="19" t="n">
        <v>2</v>
      </c>
      <c r="I6" s="19" t="n">
        <v>51</v>
      </c>
      <c r="J6" s="20" t="n">
        <f aca="false">IFERROR(MAX(0,C6-D6)/C6,0)</f>
        <v>0.852380952380952</v>
      </c>
      <c r="K6" s="20" t="n">
        <f aca="false">IFERROR((F6*E6)/(MAX(0,C6-D6)*60),0)</f>
        <v>0.920297951582868</v>
      </c>
      <c r="L6" s="20" t="n">
        <f aca="false">IFERROR((F6-G6)/F6,0)</f>
        <v>0.932416025900445</v>
      </c>
    </row>
    <row r="7" customFormat="false" ht="15" hidden="false" customHeight="true" outlineLevel="0" collapsed="false">
      <c r="A7" s="18" t="s">
        <v>59</v>
      </c>
      <c r="B7" s="18" t="s">
        <v>62</v>
      </c>
      <c r="C7" s="19" t="n">
        <v>420</v>
      </c>
      <c r="D7" s="19" t="n">
        <v>137</v>
      </c>
      <c r="E7" s="19" t="n">
        <v>5.5</v>
      </c>
      <c r="F7" s="19" t="n">
        <v>3079</v>
      </c>
      <c r="G7" s="19" t="n">
        <v>191</v>
      </c>
      <c r="H7" s="19" t="n">
        <v>6</v>
      </c>
      <c r="I7" s="19" t="n">
        <v>77</v>
      </c>
      <c r="J7" s="20" t="n">
        <f aca="false">IFERROR(MAX(0,C7-D7)/C7,0)</f>
        <v>0.673809523809524</v>
      </c>
      <c r="K7" s="20" t="n">
        <f aca="false">IFERROR((F7*E7)/(MAX(0,C7-D7)*60),0)</f>
        <v>0.997320376914017</v>
      </c>
      <c r="L7" s="20" t="n">
        <f aca="false">IFERROR((F7-G7)/F7,0)</f>
        <v>0.937966872361156</v>
      </c>
    </row>
    <row r="8" customFormat="false" ht="15" hidden="false" customHeight="true" outlineLevel="0" collapsed="false">
      <c r="A8" s="18" t="s">
        <v>59</v>
      </c>
      <c r="B8" s="18" t="s">
        <v>63</v>
      </c>
      <c r="C8" s="19" t="n">
        <v>420</v>
      </c>
      <c r="D8" s="19" t="n">
        <v>41</v>
      </c>
      <c r="E8" s="19" t="n">
        <v>7</v>
      </c>
      <c r="F8" s="19" t="n">
        <v>2915</v>
      </c>
      <c r="G8" s="19" t="n">
        <v>105</v>
      </c>
      <c r="H8" s="19" t="n">
        <v>2</v>
      </c>
      <c r="I8" s="19" t="n">
        <v>27</v>
      </c>
      <c r="J8" s="20" t="n">
        <f aca="false">IFERROR(MAX(0,C8-D8)/C8,0)</f>
        <v>0.902380952380952</v>
      </c>
      <c r="K8" s="20" t="n">
        <f aca="false">IFERROR((F8*E8)/(MAX(0,C8-D8)*60),0)</f>
        <v>0.897317502198769</v>
      </c>
      <c r="L8" s="20" t="n">
        <f aca="false">IFERROR((F8-G8)/F8,0)</f>
        <v>0.963979416809606</v>
      </c>
    </row>
    <row r="9" customFormat="false" ht="15" hidden="false" customHeight="true" outlineLevel="0" collapsed="false">
      <c r="A9" s="18" t="s">
        <v>64</v>
      </c>
      <c r="B9" s="18" t="s">
        <v>60</v>
      </c>
      <c r="C9" s="19" t="n">
        <v>420</v>
      </c>
      <c r="D9" s="19" t="n">
        <v>41</v>
      </c>
      <c r="E9" s="19" t="n">
        <v>6</v>
      </c>
      <c r="F9" s="19" t="n">
        <v>3654</v>
      </c>
      <c r="G9" s="19" t="n">
        <v>81</v>
      </c>
      <c r="H9" s="19" t="n">
        <v>4</v>
      </c>
      <c r="I9" s="19" t="n">
        <v>28</v>
      </c>
      <c r="J9" s="20" t="n">
        <f aca="false">IFERROR(MAX(0,C9-D9)/C9,0)</f>
        <v>0.902380952380952</v>
      </c>
      <c r="K9" s="20" t="n">
        <f aca="false">IFERROR((F9*E9)/(MAX(0,C9-D9)*60),0)</f>
        <v>0.964116094986807</v>
      </c>
      <c r="L9" s="20" t="n">
        <f aca="false">IFERROR((F9-G9)/F9,0)</f>
        <v>0.977832512315271</v>
      </c>
    </row>
    <row r="10" customFormat="false" ht="15" hidden="false" customHeight="true" outlineLevel="0" collapsed="false">
      <c r="A10" s="18" t="s">
        <v>64</v>
      </c>
      <c r="B10" s="18" t="s">
        <v>61</v>
      </c>
      <c r="C10" s="19" t="n">
        <v>420</v>
      </c>
      <c r="D10" s="19" t="n">
        <v>62</v>
      </c>
      <c r="E10" s="19" t="n">
        <v>8</v>
      </c>
      <c r="F10" s="19" t="n">
        <v>2629</v>
      </c>
      <c r="G10" s="19" t="n">
        <v>157</v>
      </c>
      <c r="H10" s="19" t="n">
        <v>3</v>
      </c>
      <c r="I10" s="19" t="n">
        <v>55</v>
      </c>
      <c r="J10" s="20" t="n">
        <f aca="false">IFERROR(MAX(0,C10-D10)/C10,0)</f>
        <v>0.852380952380952</v>
      </c>
      <c r="K10" s="20" t="n">
        <f aca="false">IFERROR((F10*E10)/(MAX(0,C10-D10)*60),0)</f>
        <v>0.979143389199255</v>
      </c>
      <c r="L10" s="20" t="n">
        <f aca="false">IFERROR((F10-G10)/F10,0)</f>
        <v>0.940281475846329</v>
      </c>
    </row>
    <row r="11" customFormat="false" ht="15" hidden="false" customHeight="true" outlineLevel="0" collapsed="false">
      <c r="A11" s="18" t="s">
        <v>64</v>
      </c>
      <c r="B11" s="18" t="s">
        <v>62</v>
      </c>
      <c r="C11" s="19" t="n">
        <v>420</v>
      </c>
      <c r="D11" s="19" t="n">
        <v>90</v>
      </c>
      <c r="E11" s="19" t="n">
        <v>5.5</v>
      </c>
      <c r="F11" s="19" t="n">
        <v>3188</v>
      </c>
      <c r="G11" s="19" t="n">
        <v>200</v>
      </c>
      <c r="H11" s="19" t="n">
        <v>5</v>
      </c>
      <c r="I11" s="19" t="n">
        <v>71</v>
      </c>
      <c r="J11" s="20" t="n">
        <f aca="false">IFERROR(MAX(0,C11-D11)/C11,0)</f>
        <v>0.785714285714286</v>
      </c>
      <c r="K11" s="20" t="n">
        <f aca="false">IFERROR((F11*E11)/(MAX(0,C11-D11)*60),0)</f>
        <v>0.885555555555556</v>
      </c>
      <c r="L11" s="20" t="n">
        <f aca="false">IFERROR((F11-G11)/F11,0)</f>
        <v>0.937264742785446</v>
      </c>
    </row>
    <row r="12" customFormat="false" ht="15" hidden="false" customHeight="true" outlineLevel="0" collapsed="false">
      <c r="A12" s="18" t="s">
        <v>64</v>
      </c>
      <c r="B12" s="18" t="s">
        <v>63</v>
      </c>
      <c r="C12" s="19" t="n">
        <v>420</v>
      </c>
      <c r="D12" s="19" t="n">
        <v>48</v>
      </c>
      <c r="E12" s="19" t="n">
        <v>7</v>
      </c>
      <c r="F12" s="19" t="n">
        <v>2979</v>
      </c>
      <c r="G12" s="19" t="n">
        <v>113</v>
      </c>
      <c r="H12" s="19" t="n">
        <v>3</v>
      </c>
      <c r="I12" s="19" t="n">
        <v>23</v>
      </c>
      <c r="J12" s="20" t="n">
        <f aca="false">IFERROR(MAX(0,C12-D12)/C12,0)</f>
        <v>0.885714285714286</v>
      </c>
      <c r="K12" s="20" t="n">
        <f aca="false">IFERROR((F12*E12)/(MAX(0,C12-D12)*60),0)</f>
        <v>0.934274193548387</v>
      </c>
      <c r="L12" s="20" t="n">
        <f aca="false">IFERROR((F12-G12)/F12,0)</f>
        <v>0.962067807989258</v>
      </c>
    </row>
    <row r="13" customFormat="false" ht="15" hidden="false" customHeight="true" outlineLevel="0" collapsed="false">
      <c r="A13" s="18" t="s">
        <v>65</v>
      </c>
      <c r="B13" s="18" t="s">
        <v>60</v>
      </c>
      <c r="C13" s="19" t="n">
        <v>420</v>
      </c>
      <c r="D13" s="19" t="n">
        <v>27</v>
      </c>
      <c r="E13" s="19" t="n">
        <v>6</v>
      </c>
      <c r="F13" s="19" t="n">
        <v>3597</v>
      </c>
      <c r="G13" s="19" t="n">
        <v>86</v>
      </c>
      <c r="H13" s="19" t="n">
        <v>2</v>
      </c>
      <c r="I13" s="19" t="n">
        <v>26</v>
      </c>
      <c r="J13" s="20" t="n">
        <f aca="false">IFERROR(MAX(0,C13-D13)/C13,0)</f>
        <v>0.935714285714286</v>
      </c>
      <c r="K13" s="20" t="n">
        <f aca="false">IFERROR((F13*E13)/(MAX(0,C13-D13)*60),0)</f>
        <v>0.915267175572519</v>
      </c>
      <c r="L13" s="20" t="n">
        <f aca="false">IFERROR((F13-G13)/F13,0)</f>
        <v>0.976091187100361</v>
      </c>
    </row>
    <row r="14" customFormat="false" ht="15" hidden="false" customHeight="true" outlineLevel="0" collapsed="false">
      <c r="A14" s="18" t="s">
        <v>65</v>
      </c>
      <c r="B14" s="18" t="s">
        <v>61</v>
      </c>
      <c r="C14" s="19" t="n">
        <v>420</v>
      </c>
      <c r="D14" s="19" t="n">
        <v>74</v>
      </c>
      <c r="E14" s="19" t="n">
        <v>8</v>
      </c>
      <c r="F14" s="19" t="n">
        <v>2535</v>
      </c>
      <c r="G14" s="19" t="n">
        <v>171</v>
      </c>
      <c r="H14" s="19" t="n">
        <v>2</v>
      </c>
      <c r="I14" s="19" t="n">
        <v>53</v>
      </c>
      <c r="J14" s="20" t="n">
        <f aca="false">IFERROR(MAX(0,C14-D14)/C14,0)</f>
        <v>0.823809523809524</v>
      </c>
      <c r="K14" s="20" t="n">
        <f aca="false">IFERROR((F14*E14)/(MAX(0,C14-D14)*60),0)</f>
        <v>0.976878612716763</v>
      </c>
      <c r="L14" s="20" t="n">
        <f aca="false">IFERROR((F14-G14)/F14,0)</f>
        <v>0.932544378698225</v>
      </c>
    </row>
    <row r="15" customFormat="false" ht="15" hidden="false" customHeight="true" outlineLevel="0" collapsed="false">
      <c r="A15" s="18" t="s">
        <v>65</v>
      </c>
      <c r="B15" s="18" t="s">
        <v>62</v>
      </c>
      <c r="C15" s="19" t="n">
        <v>420</v>
      </c>
      <c r="D15" s="19" t="n">
        <v>119</v>
      </c>
      <c r="E15" s="19" t="n">
        <v>5.5</v>
      </c>
      <c r="F15" s="19" t="n">
        <v>3074</v>
      </c>
      <c r="G15" s="19" t="n">
        <v>195</v>
      </c>
      <c r="H15" s="19" t="n">
        <v>5</v>
      </c>
      <c r="I15" s="19" t="n">
        <v>55</v>
      </c>
      <c r="J15" s="20" t="n">
        <f aca="false">IFERROR(MAX(0,C15-D15)/C15,0)</f>
        <v>0.716666666666667</v>
      </c>
      <c r="K15" s="20" t="n">
        <f aca="false">IFERROR((F15*E15)/(MAX(0,C15-D15)*60),0)</f>
        <v>0.936157253599114</v>
      </c>
      <c r="L15" s="20" t="n">
        <f aca="false">IFERROR((F15-G15)/F15,0)</f>
        <v>0.936564736499675</v>
      </c>
    </row>
    <row r="16" customFormat="false" ht="15" hidden="false" customHeight="true" outlineLevel="0" collapsed="false">
      <c r="A16" s="18" t="s">
        <v>65</v>
      </c>
      <c r="B16" s="18" t="s">
        <v>63</v>
      </c>
      <c r="C16" s="19" t="n">
        <v>420</v>
      </c>
      <c r="D16" s="19" t="n">
        <v>57</v>
      </c>
      <c r="E16" s="19" t="n">
        <v>7</v>
      </c>
      <c r="F16" s="19" t="n">
        <v>3050</v>
      </c>
      <c r="G16" s="19" t="n">
        <v>153</v>
      </c>
      <c r="H16" s="19" t="n">
        <v>3</v>
      </c>
      <c r="I16" s="19" t="n">
        <v>38</v>
      </c>
      <c r="J16" s="20" t="n">
        <f aca="false">IFERROR(MAX(0,C16-D16)/C16,0)</f>
        <v>0.864285714285714</v>
      </c>
      <c r="K16" s="20" t="n">
        <f aca="false">IFERROR((F16*E16)/(MAX(0,C16-D16)*60),0)</f>
        <v>0.980257116620753</v>
      </c>
      <c r="L16" s="20" t="n">
        <f aca="false">IFERROR((F16-G16)/F16,0)</f>
        <v>0.949836065573771</v>
      </c>
    </row>
    <row r="17" customFormat="false" ht="15" hidden="false" customHeight="true" outlineLevel="0" collapsed="false">
      <c r="A17" s="18" t="s">
        <v>66</v>
      </c>
      <c r="B17" s="18" t="s">
        <v>60</v>
      </c>
      <c r="C17" s="19" t="n">
        <v>420</v>
      </c>
      <c r="D17" s="19" t="n">
        <v>31</v>
      </c>
      <c r="E17" s="19" t="n">
        <v>6</v>
      </c>
      <c r="F17" s="19" t="n">
        <v>3680</v>
      </c>
      <c r="G17" s="19" t="n">
        <v>84</v>
      </c>
      <c r="H17" s="19" t="n">
        <v>3</v>
      </c>
      <c r="I17" s="19" t="n">
        <v>22</v>
      </c>
      <c r="J17" s="20" t="n">
        <f aca="false">IFERROR(MAX(0,C17-D17)/C17,0)</f>
        <v>0.926190476190476</v>
      </c>
      <c r="K17" s="20" t="n">
        <f aca="false">IFERROR((F17*E17)/(MAX(0,C17-D17)*60),0)</f>
        <v>0.946015424164524</v>
      </c>
      <c r="L17" s="20" t="n">
        <f aca="false">IFERROR((F17-G17)/F17,0)</f>
        <v>0.977173913043478</v>
      </c>
    </row>
    <row r="18" customFormat="false" ht="15" hidden="false" customHeight="true" outlineLevel="0" collapsed="false">
      <c r="A18" s="18" t="s">
        <v>66</v>
      </c>
      <c r="B18" s="18" t="s">
        <v>61</v>
      </c>
      <c r="C18" s="19" t="n">
        <v>420</v>
      </c>
      <c r="D18" s="19" t="n">
        <v>79</v>
      </c>
      <c r="E18" s="19" t="n">
        <v>8</v>
      </c>
      <c r="F18" s="19" t="n">
        <v>2548</v>
      </c>
      <c r="G18" s="19" t="n">
        <v>125</v>
      </c>
      <c r="H18" s="19" t="n">
        <v>3</v>
      </c>
      <c r="I18" s="19" t="n">
        <v>33</v>
      </c>
      <c r="J18" s="20" t="n">
        <f aca="false">IFERROR(MAX(0,C18-D18)/C18,0)</f>
        <v>0.811904761904762</v>
      </c>
      <c r="K18" s="20" t="n">
        <f aca="false">IFERROR((F18*E18)/(MAX(0,C18-D18)*60),0)</f>
        <v>0.996285434995113</v>
      </c>
      <c r="L18" s="20" t="n">
        <f aca="false">IFERROR((F18-G18)/F18,0)</f>
        <v>0.95094191522763</v>
      </c>
    </row>
    <row r="19" customFormat="false" ht="15" hidden="false" customHeight="true" outlineLevel="0" collapsed="false">
      <c r="A19" s="18" t="s">
        <v>66</v>
      </c>
      <c r="B19" s="18" t="s">
        <v>62</v>
      </c>
      <c r="C19" s="19" t="n">
        <v>420</v>
      </c>
      <c r="D19" s="19" t="n">
        <v>114</v>
      </c>
      <c r="E19" s="19" t="n">
        <v>5.5</v>
      </c>
      <c r="F19" s="19" t="n">
        <v>2942</v>
      </c>
      <c r="G19" s="19" t="n">
        <v>238</v>
      </c>
      <c r="H19" s="19" t="n">
        <v>5</v>
      </c>
      <c r="I19" s="19" t="n">
        <v>60</v>
      </c>
      <c r="J19" s="20" t="n">
        <f aca="false">IFERROR(MAX(0,C19-D19)/C19,0)</f>
        <v>0.728571428571429</v>
      </c>
      <c r="K19" s="20" t="n">
        <f aca="false">IFERROR((F19*E19)/(MAX(0,C19-D19)*60),0)</f>
        <v>0.881318082788671</v>
      </c>
      <c r="L19" s="20" t="n">
        <f aca="false">IFERROR((F19-G19)/F19,0)</f>
        <v>0.919102651257648</v>
      </c>
    </row>
    <row r="20" customFormat="false" ht="15" hidden="false" customHeight="true" outlineLevel="0" collapsed="false">
      <c r="A20" s="18" t="s">
        <v>66</v>
      </c>
      <c r="B20" s="18" t="s">
        <v>63</v>
      </c>
      <c r="C20" s="19" t="n">
        <v>420</v>
      </c>
      <c r="D20" s="19" t="n">
        <v>51</v>
      </c>
      <c r="E20" s="19" t="n">
        <v>7</v>
      </c>
      <c r="F20" s="19" t="n">
        <v>3081</v>
      </c>
      <c r="G20" s="19" t="n">
        <v>113</v>
      </c>
      <c r="H20" s="19" t="n">
        <v>3</v>
      </c>
      <c r="I20" s="19" t="n">
        <v>42</v>
      </c>
      <c r="J20" s="20" t="n">
        <f aca="false">IFERROR(MAX(0,C20-D20)/C20,0)</f>
        <v>0.878571428571429</v>
      </c>
      <c r="K20" s="20" t="n">
        <f aca="false">IFERROR((F20*E20)/(MAX(0,C20-D20)*60),0)</f>
        <v>0.974119241192412</v>
      </c>
      <c r="L20" s="20" t="n">
        <f aca="false">IFERROR((F20-G20)/F20,0)</f>
        <v>0.963323596234989</v>
      </c>
    </row>
    <row r="21" customFormat="false" ht="15" hidden="false" customHeight="true" outlineLevel="0" collapsed="false">
      <c r="A21" s="18" t="s">
        <v>67</v>
      </c>
      <c r="B21" s="18" t="s">
        <v>60</v>
      </c>
      <c r="C21" s="19" t="n">
        <v>420</v>
      </c>
      <c r="D21" s="19" t="n">
        <v>45</v>
      </c>
      <c r="E21" s="19" t="n">
        <v>6</v>
      </c>
      <c r="F21" s="19" t="n">
        <v>3518</v>
      </c>
      <c r="G21" s="19" t="n">
        <v>118</v>
      </c>
      <c r="H21" s="19" t="n">
        <v>4</v>
      </c>
      <c r="I21" s="19" t="n">
        <v>22</v>
      </c>
      <c r="J21" s="20" t="n">
        <f aca="false">IFERROR(MAX(0,C21-D21)/C21,0)</f>
        <v>0.892857142857143</v>
      </c>
      <c r="K21" s="20" t="n">
        <f aca="false">IFERROR((F21*E21)/(MAX(0,C21-D21)*60),0)</f>
        <v>0.938133333333333</v>
      </c>
      <c r="L21" s="20" t="n">
        <f aca="false">IFERROR((F21-G21)/F21,0)</f>
        <v>0.966458214894827</v>
      </c>
    </row>
    <row r="22" customFormat="false" ht="15" hidden="false" customHeight="true" outlineLevel="0" collapsed="false">
      <c r="A22" s="18" t="s">
        <v>67</v>
      </c>
      <c r="B22" s="18" t="s">
        <v>61</v>
      </c>
      <c r="C22" s="19" t="n">
        <v>420</v>
      </c>
      <c r="D22" s="19" t="n">
        <v>60</v>
      </c>
      <c r="E22" s="19" t="n">
        <v>8</v>
      </c>
      <c r="F22" s="19" t="n">
        <v>2636</v>
      </c>
      <c r="G22" s="19" t="n">
        <v>144</v>
      </c>
      <c r="H22" s="19" t="n">
        <v>3</v>
      </c>
      <c r="I22" s="19" t="n">
        <v>50</v>
      </c>
      <c r="J22" s="20" t="n">
        <f aca="false">IFERROR(MAX(0,C22-D22)/C22,0)</f>
        <v>0.857142857142857</v>
      </c>
      <c r="K22" s="20" t="n">
        <f aca="false">IFERROR((F22*E22)/(MAX(0,C22-D22)*60),0)</f>
        <v>0.976296296296296</v>
      </c>
      <c r="L22" s="20" t="n">
        <f aca="false">IFERROR((F22-G22)/F22,0)</f>
        <v>0.945371775417299</v>
      </c>
    </row>
    <row r="23" customFormat="false" ht="15" hidden="false" customHeight="true" outlineLevel="0" collapsed="false">
      <c r="A23" s="18" t="s">
        <v>67</v>
      </c>
      <c r="B23" s="18" t="s">
        <v>62</v>
      </c>
      <c r="C23" s="19" t="n">
        <v>420</v>
      </c>
      <c r="D23" s="19" t="n">
        <v>134</v>
      </c>
      <c r="E23" s="19" t="n">
        <v>5.5</v>
      </c>
      <c r="F23" s="19" t="n">
        <v>3085</v>
      </c>
      <c r="G23" s="19" t="n">
        <v>208</v>
      </c>
      <c r="H23" s="19" t="n">
        <v>5</v>
      </c>
      <c r="I23" s="19" t="n">
        <v>53</v>
      </c>
      <c r="J23" s="20" t="n">
        <f aca="false">IFERROR(MAX(0,C23-D23)/C23,0)</f>
        <v>0.680952380952381</v>
      </c>
      <c r="K23" s="20" t="n">
        <f aca="false">IFERROR((F23*E23)/(MAX(0,C23-D23)*60),0)</f>
        <v>0.988782051282051</v>
      </c>
      <c r="L23" s="20" t="n">
        <f aca="false">IFERROR((F23-G23)/F23,0)</f>
        <v>0.93257698541329</v>
      </c>
    </row>
    <row r="24" customFormat="false" ht="15" hidden="false" customHeight="true" outlineLevel="0" collapsed="false">
      <c r="A24" s="18" t="s">
        <v>67</v>
      </c>
      <c r="B24" s="18" t="s">
        <v>63</v>
      </c>
      <c r="C24" s="19" t="n">
        <v>420</v>
      </c>
      <c r="D24" s="19" t="n">
        <v>47</v>
      </c>
      <c r="E24" s="19" t="n">
        <v>7</v>
      </c>
      <c r="F24" s="19" t="n">
        <v>2916</v>
      </c>
      <c r="G24" s="19" t="n">
        <v>151</v>
      </c>
      <c r="H24" s="19" t="n">
        <v>3</v>
      </c>
      <c r="I24" s="19" t="n">
        <v>32</v>
      </c>
      <c r="J24" s="20" t="n">
        <f aca="false">IFERROR(MAX(0,C24-D24)/C24,0)</f>
        <v>0.888095238095238</v>
      </c>
      <c r="K24" s="20" t="n">
        <f aca="false">IFERROR((F24*E24)/(MAX(0,C24-D24)*60),0)</f>
        <v>0.912064343163539</v>
      </c>
      <c r="L24" s="20" t="n">
        <f aca="false">IFERROR((F24-G24)/F24,0)</f>
        <v>0.948216735253772</v>
      </c>
    </row>
    <row r="25" customFormat="false" ht="15" hidden="false" customHeight="true" outlineLevel="0" collapsed="false">
      <c r="A25" s="21"/>
      <c r="B25" s="21"/>
      <c r="C25" s="22"/>
      <c r="D25" s="22"/>
      <c r="E25" s="22"/>
      <c r="F25" s="22"/>
      <c r="G25" s="22"/>
      <c r="H25" s="22"/>
      <c r="I25" s="22"/>
      <c r="J25" s="20" t="n">
        <f aca="false">IFERROR(MAX(0,C25-D25)/C25,0)</f>
        <v>0</v>
      </c>
      <c r="K25" s="20" t="n">
        <f aca="false">IFERROR((F25*E25)/(MAX(0,C25-D25)*60),0)</f>
        <v>0</v>
      </c>
      <c r="L25" s="20" t="n">
        <f aca="false">IFERROR((F25-G25)/F25,0)</f>
        <v>0</v>
      </c>
    </row>
    <row r="26" customFormat="false" ht="15" hidden="false" customHeight="true" outlineLevel="0" collapsed="false">
      <c r="A26" s="21"/>
      <c r="B26" s="21"/>
      <c r="C26" s="22"/>
      <c r="D26" s="22"/>
      <c r="E26" s="22"/>
      <c r="F26" s="22"/>
      <c r="G26" s="22"/>
      <c r="H26" s="22"/>
      <c r="I26" s="22"/>
      <c r="J26" s="20" t="n">
        <f aca="false">IFERROR(MAX(0,C26-D26)/C26,0)</f>
        <v>0</v>
      </c>
      <c r="K26" s="20" t="n">
        <f aca="false">IFERROR((F26*E26)/(MAX(0,C26-D26)*60),0)</f>
        <v>0</v>
      </c>
      <c r="L26" s="20" t="n">
        <f aca="false">IFERROR((F26-G26)/F26,0)</f>
        <v>0</v>
      </c>
    </row>
    <row r="27" customFormat="false" ht="15" hidden="false" customHeight="true" outlineLevel="0" collapsed="false">
      <c r="A27" s="21"/>
      <c r="B27" s="21"/>
      <c r="C27" s="22"/>
      <c r="D27" s="22"/>
      <c r="E27" s="22"/>
      <c r="F27" s="22"/>
      <c r="G27" s="22"/>
      <c r="H27" s="22"/>
      <c r="I27" s="22"/>
      <c r="J27" s="20" t="n">
        <f aca="false">IFERROR(MAX(0,C27-D27)/C27,0)</f>
        <v>0</v>
      </c>
      <c r="K27" s="20" t="n">
        <f aca="false">IFERROR((F27*E27)/(MAX(0,C27-D27)*60),0)</f>
        <v>0</v>
      </c>
      <c r="L27" s="20" t="n">
        <f aca="false">IFERROR((F27-G27)/F27,0)</f>
        <v>0</v>
      </c>
    </row>
    <row r="28" customFormat="false" ht="15" hidden="false" customHeight="true" outlineLevel="0" collapsed="false">
      <c r="A28" s="21"/>
      <c r="B28" s="21"/>
      <c r="C28" s="22"/>
      <c r="D28" s="22"/>
      <c r="E28" s="22"/>
      <c r="F28" s="22"/>
      <c r="G28" s="22"/>
      <c r="H28" s="22"/>
      <c r="I28" s="22"/>
      <c r="J28" s="20" t="n">
        <f aca="false">IFERROR(MAX(0,C28-D28)/C28,0)</f>
        <v>0</v>
      </c>
      <c r="K28" s="20" t="n">
        <f aca="false">IFERROR((F28*E28)/(MAX(0,C28-D28)*60),0)</f>
        <v>0</v>
      </c>
      <c r="L28" s="20" t="n">
        <f aca="false">IFERROR((F28-G28)/F28,0)</f>
        <v>0</v>
      </c>
    </row>
    <row r="29" customFormat="false" ht="15" hidden="false" customHeight="true" outlineLevel="0" collapsed="false">
      <c r="A29" s="21"/>
      <c r="B29" s="21"/>
      <c r="C29" s="22"/>
      <c r="D29" s="22"/>
      <c r="E29" s="22"/>
      <c r="F29" s="22"/>
      <c r="G29" s="22"/>
      <c r="H29" s="22"/>
      <c r="I29" s="22"/>
      <c r="J29" s="20" t="n">
        <f aca="false">IFERROR(MAX(0,C29-D29)/C29,0)</f>
        <v>0</v>
      </c>
      <c r="K29" s="20" t="n">
        <f aca="false">IFERROR((F29*E29)/(MAX(0,C29-D29)*60),0)</f>
        <v>0</v>
      </c>
      <c r="L29" s="20" t="n">
        <f aca="false">IFERROR((F29-G29)/F29,0)</f>
        <v>0</v>
      </c>
    </row>
    <row r="30" customFormat="false" ht="15" hidden="false" customHeight="true" outlineLevel="0" collapsed="false">
      <c r="A30" s="21"/>
      <c r="B30" s="21"/>
      <c r="C30" s="22"/>
      <c r="D30" s="22"/>
      <c r="E30" s="22"/>
      <c r="F30" s="22"/>
      <c r="G30" s="22"/>
      <c r="H30" s="22"/>
      <c r="I30" s="22"/>
      <c r="J30" s="20" t="n">
        <f aca="false">IFERROR(MAX(0,C30-D30)/C30,0)</f>
        <v>0</v>
      </c>
      <c r="K30" s="20" t="n">
        <f aca="false">IFERROR((F30*E30)/(MAX(0,C30-D30)*60),0)</f>
        <v>0</v>
      </c>
      <c r="L30" s="20" t="n">
        <f aca="false">IFERROR((F30-G30)/F30,0)</f>
        <v>0</v>
      </c>
    </row>
    <row r="31" customFormat="false" ht="15" hidden="false" customHeight="true" outlineLevel="0" collapsed="false">
      <c r="A31" s="21"/>
      <c r="B31" s="21"/>
      <c r="C31" s="22"/>
      <c r="D31" s="22"/>
      <c r="E31" s="22"/>
      <c r="F31" s="22"/>
      <c r="G31" s="22"/>
      <c r="H31" s="22"/>
      <c r="I31" s="22"/>
      <c r="J31" s="20" t="n">
        <f aca="false">IFERROR(MAX(0,C31-D31)/C31,0)</f>
        <v>0</v>
      </c>
      <c r="K31" s="20" t="n">
        <f aca="false">IFERROR((F31*E31)/(MAX(0,C31-D31)*60),0)</f>
        <v>0</v>
      </c>
      <c r="L31" s="20" t="n">
        <f aca="false">IFERROR((F31-G31)/F31,0)</f>
        <v>0</v>
      </c>
    </row>
    <row r="32" customFormat="false" ht="15" hidden="false" customHeight="true" outlineLevel="0" collapsed="false">
      <c r="A32" s="21"/>
      <c r="B32" s="21"/>
      <c r="C32" s="22"/>
      <c r="D32" s="22"/>
      <c r="E32" s="22"/>
      <c r="F32" s="22"/>
      <c r="G32" s="22"/>
      <c r="H32" s="22"/>
      <c r="I32" s="22"/>
      <c r="J32" s="20" t="n">
        <f aca="false">IFERROR(MAX(0,C32-D32)/C32,0)</f>
        <v>0</v>
      </c>
      <c r="K32" s="20" t="n">
        <f aca="false">IFERROR((F32*E32)/(MAX(0,C32-D32)*60),0)</f>
        <v>0</v>
      </c>
      <c r="L32" s="20" t="n">
        <f aca="false">IFERROR((F32-G32)/F32,0)</f>
        <v>0</v>
      </c>
    </row>
    <row r="33" customFormat="false" ht="15" hidden="false" customHeight="true" outlineLevel="0" collapsed="false">
      <c r="A33" s="21"/>
      <c r="B33" s="21"/>
      <c r="C33" s="22"/>
      <c r="D33" s="22"/>
      <c r="E33" s="22"/>
      <c r="F33" s="22"/>
      <c r="G33" s="22"/>
      <c r="H33" s="22"/>
      <c r="I33" s="22"/>
      <c r="J33" s="20" t="n">
        <f aca="false">IFERROR(MAX(0,C33-D33)/C33,0)</f>
        <v>0</v>
      </c>
      <c r="K33" s="20" t="n">
        <f aca="false">IFERROR((F33*E33)/(MAX(0,C33-D33)*60),0)</f>
        <v>0</v>
      </c>
      <c r="L33" s="20" t="n">
        <f aca="false">IFERROR((F33-G33)/F33,0)</f>
        <v>0</v>
      </c>
    </row>
    <row r="34" customFormat="false" ht="15" hidden="false" customHeight="true" outlineLevel="0" collapsed="false">
      <c r="A34" s="21"/>
      <c r="B34" s="21"/>
      <c r="C34" s="22"/>
      <c r="D34" s="22"/>
      <c r="E34" s="22"/>
      <c r="F34" s="22"/>
      <c r="G34" s="22"/>
      <c r="H34" s="22"/>
      <c r="I34" s="22"/>
      <c r="J34" s="20" t="n">
        <f aca="false">IFERROR(MAX(0,C34-D34)/C34,0)</f>
        <v>0</v>
      </c>
      <c r="K34" s="20" t="n">
        <f aca="false">IFERROR((F34*E34)/(MAX(0,C34-D34)*60),0)</f>
        <v>0</v>
      </c>
      <c r="L34" s="20" t="n">
        <f aca="false">IFERROR((F34-G34)/F34,0)</f>
        <v>0</v>
      </c>
    </row>
    <row r="35" customFormat="false" ht="15" hidden="false" customHeight="true" outlineLevel="0" collapsed="false">
      <c r="A35" s="21"/>
      <c r="B35" s="21"/>
      <c r="C35" s="22"/>
      <c r="D35" s="22"/>
      <c r="E35" s="22"/>
      <c r="F35" s="22"/>
      <c r="G35" s="22"/>
      <c r="H35" s="22"/>
      <c r="I35" s="22"/>
      <c r="J35" s="20" t="n">
        <f aca="false">IFERROR(MAX(0,C35-D35)/C35,0)</f>
        <v>0</v>
      </c>
      <c r="K35" s="20" t="n">
        <f aca="false">IFERROR((F35*E35)/(MAX(0,C35-D35)*60),0)</f>
        <v>0</v>
      </c>
      <c r="L35" s="20" t="n">
        <f aca="false">IFERROR((F35-G35)/F35,0)</f>
        <v>0</v>
      </c>
    </row>
    <row r="36" customFormat="false" ht="15" hidden="false" customHeight="true" outlineLevel="0" collapsed="false">
      <c r="A36" s="21"/>
      <c r="B36" s="21"/>
      <c r="C36" s="22"/>
      <c r="D36" s="22"/>
      <c r="E36" s="22"/>
      <c r="F36" s="22"/>
      <c r="G36" s="22"/>
      <c r="H36" s="22"/>
      <c r="I36" s="22"/>
      <c r="J36" s="20" t="n">
        <f aca="false">IFERROR(MAX(0,C36-D36)/C36,0)</f>
        <v>0</v>
      </c>
      <c r="K36" s="20" t="n">
        <f aca="false">IFERROR((F36*E36)/(MAX(0,C36-D36)*60),0)</f>
        <v>0</v>
      </c>
      <c r="L36" s="20" t="n">
        <f aca="false">IFERROR((F36-G36)/F36,0)</f>
        <v>0</v>
      </c>
    </row>
    <row r="37" customFormat="false" ht="15" hidden="false" customHeight="true" outlineLevel="0" collapsed="false">
      <c r="A37" s="21"/>
      <c r="B37" s="21"/>
      <c r="C37" s="22"/>
      <c r="D37" s="22"/>
      <c r="E37" s="22"/>
      <c r="F37" s="22"/>
      <c r="G37" s="22"/>
      <c r="H37" s="22"/>
      <c r="I37" s="22"/>
      <c r="J37" s="20" t="n">
        <f aca="false">IFERROR(MAX(0,C37-D37)/C37,0)</f>
        <v>0</v>
      </c>
      <c r="K37" s="20" t="n">
        <f aca="false">IFERROR((F37*E37)/(MAX(0,C37-D37)*60),0)</f>
        <v>0</v>
      </c>
      <c r="L37" s="20" t="n">
        <f aca="false">IFERROR((F37-G37)/F37,0)</f>
        <v>0</v>
      </c>
    </row>
    <row r="38" customFormat="false" ht="15" hidden="false" customHeight="true" outlineLevel="0" collapsed="false">
      <c r="A38" s="21"/>
      <c r="B38" s="21"/>
      <c r="C38" s="22"/>
      <c r="D38" s="22"/>
      <c r="E38" s="22"/>
      <c r="F38" s="22"/>
      <c r="G38" s="22"/>
      <c r="H38" s="22"/>
      <c r="I38" s="22"/>
      <c r="J38" s="20" t="n">
        <f aca="false">IFERROR(MAX(0,C38-D38)/C38,0)</f>
        <v>0</v>
      </c>
      <c r="K38" s="20" t="n">
        <f aca="false">IFERROR((F38*E38)/(MAX(0,C38-D38)*60),0)</f>
        <v>0</v>
      </c>
      <c r="L38" s="20" t="n">
        <f aca="false">IFERROR((F38-G38)/F38,0)</f>
        <v>0</v>
      </c>
    </row>
    <row r="39" customFormat="false" ht="15" hidden="false" customHeight="true" outlineLevel="0" collapsed="false">
      <c r="A39" s="21"/>
      <c r="B39" s="21"/>
      <c r="C39" s="22"/>
      <c r="D39" s="22"/>
      <c r="E39" s="22"/>
      <c r="F39" s="22"/>
      <c r="G39" s="22"/>
      <c r="H39" s="22"/>
      <c r="I39" s="22"/>
      <c r="J39" s="20" t="n">
        <f aca="false">IFERROR(MAX(0,C39-D39)/C39,0)</f>
        <v>0</v>
      </c>
      <c r="K39" s="20" t="n">
        <f aca="false">IFERROR((F39*E39)/(MAX(0,C39-D39)*60),0)</f>
        <v>0</v>
      </c>
      <c r="L39" s="20" t="n">
        <f aca="false">IFERROR((F39-G39)/F39,0)</f>
        <v>0</v>
      </c>
    </row>
    <row r="40" customFormat="false" ht="15" hidden="false" customHeight="true" outlineLevel="0" collapsed="false">
      <c r="A40" s="21"/>
      <c r="B40" s="21"/>
      <c r="C40" s="22"/>
      <c r="D40" s="22"/>
      <c r="E40" s="22"/>
      <c r="F40" s="22"/>
      <c r="G40" s="22"/>
      <c r="H40" s="22"/>
      <c r="I40" s="22"/>
      <c r="J40" s="20" t="n">
        <f aca="false">IFERROR(MAX(0,C40-D40)/C40,0)</f>
        <v>0</v>
      </c>
      <c r="K40" s="20" t="n">
        <f aca="false">IFERROR((F40*E40)/(MAX(0,C40-D40)*60),0)</f>
        <v>0</v>
      </c>
      <c r="L40" s="20" t="n">
        <f aca="false">IFERROR((F40-G40)/F40,0)</f>
        <v>0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1" width="16"/>
  </cols>
  <sheetData>
    <row r="1" customFormat="false" ht="21.75" hidden="false" customHeight="true" outlineLevel="0" collapsed="false">
      <c r="A1" s="15" t="s">
        <v>68</v>
      </c>
      <c r="B1" s="15"/>
      <c r="C1" s="15"/>
      <c r="D1" s="15"/>
      <c r="E1" s="15"/>
      <c r="F1" s="15"/>
      <c r="G1" s="15"/>
    </row>
    <row r="2" customFormat="false" ht="15" hidden="false" customHeight="true" outlineLevel="0" collapsed="false">
      <c r="A2" s="16" t="s">
        <v>69</v>
      </c>
      <c r="B2" s="16"/>
      <c r="C2" s="16"/>
      <c r="D2" s="16"/>
      <c r="E2" s="16"/>
      <c r="F2" s="16"/>
      <c r="G2" s="16"/>
    </row>
    <row r="4" customFormat="false" ht="15.75" hidden="false" customHeight="true" outlineLevel="0" collapsed="false">
      <c r="A4" s="23" t="s">
        <v>70</v>
      </c>
      <c r="B4" s="23"/>
      <c r="C4" s="23"/>
      <c r="D4" s="23"/>
      <c r="E4" s="23"/>
      <c r="F4" s="23"/>
      <c r="G4" s="23"/>
    </row>
    <row r="6" customFormat="false" ht="15" hidden="false" customHeight="true" outlineLevel="0" collapsed="false">
      <c r="A6" s="24" t="s">
        <v>71</v>
      </c>
      <c r="C6" s="24" t="s">
        <v>56</v>
      </c>
      <c r="E6" s="24" t="s">
        <v>57</v>
      </c>
      <c r="G6" s="24" t="s">
        <v>72</v>
      </c>
    </row>
    <row r="7" customFormat="false" ht="39.75" hidden="false" customHeight="true" outlineLevel="0" collapsed="false">
      <c r="A7" s="25" t="n">
        <f aca="false">C7*E7*G7</f>
        <v>0.755333442435153</v>
      </c>
      <c r="C7" s="26" t="n">
        <f aca="false">IFERROR(SUMPRODUCT(('Daily Input'!C5:C40-'Daily Input'!D5:D40)*('Daily Input'!C5:C40&gt;0))/SUMIF('Daily Input'!C5:C40,"&gt;0"),0)</f>
        <v>0.837619047619048</v>
      </c>
      <c r="E7" s="26" t="n">
        <f aca="false">IFERROR(SUMPRODUCT('Daily Input'!K5:K40,('Daily Input'!C5:C40-'Daily Input'!D5:D40)*('Daily Input'!C5:C40&gt;0))/SUMPRODUCT(('Daily Input'!C5:C40-'Daily Input'!D5:D40)*('Daily Input'!C5:C40&gt;0)),0)</f>
        <v>0.946382888004548</v>
      </c>
      <c r="G7" s="26" t="n">
        <f aca="false">IFERROR((SUMIF('Daily Input'!F5:F40,"&gt;0",'Daily Input'!F5:F40)-SUMIF('Daily Input'!F5:F40,"&gt;0",'Daily Input'!G5:G40))/SUMIF('Daily Input'!F5:F40,"&gt;0"),0)</f>
        <v>0.952851648801244</v>
      </c>
    </row>
    <row r="8" customFormat="false" ht="15" hidden="false" customHeight="true" outlineLevel="0" collapsed="false">
      <c r="A8" s="27" t="s">
        <v>73</v>
      </c>
      <c r="C8" s="27" t="s">
        <v>8</v>
      </c>
      <c r="E8" s="27" t="s">
        <v>74</v>
      </c>
      <c r="G8" s="27" t="s">
        <v>75</v>
      </c>
    </row>
    <row r="10" customFormat="false" ht="15" hidden="false" customHeight="true" outlineLevel="0" collapsed="false">
      <c r="A10" s="24" t="s">
        <v>76</v>
      </c>
      <c r="C10" s="24" t="s">
        <v>77</v>
      </c>
      <c r="E10" s="24" t="s">
        <v>78</v>
      </c>
      <c r="G10" s="24" t="s">
        <v>79</v>
      </c>
    </row>
    <row r="11" customFormat="false" ht="31.5" hidden="false" customHeight="true" outlineLevel="0" collapsed="false">
      <c r="A11" s="28" t="n">
        <f aca="false">IFERROR(SUMPRODUCT(('Daily Input'!C5:C40-'Daily Input'!D5:D40)*('Daily Input'!C5:C40&gt;0))/60/SUM('Daily Input'!H5:H40),0)</f>
        <v>1.72450980392157</v>
      </c>
      <c r="C11" s="28" t="n">
        <f aca="false">IFERROR(SUM('Daily Input'!I5:I40)/SUM('Daily Input'!H5:H40),0)</f>
        <v>12.3529411764706</v>
      </c>
      <c r="E11" s="29" t="n">
        <f aca="false">IFERROR(SUM('Daily Input'!G5:G40)/SUM('Daily Input'!F5:F40),0)</f>
        <v>0.0471483511987562</v>
      </c>
      <c r="G11" s="30" t="n">
        <f aca="false">IFERROR(SUM('Daily Input'!F5:F40)/(SUMPRODUCT(('Daily Input'!C5:C40-'Daily Input'!D5:D40)*('Daily Input'!C5:C40&gt;0))/60),0)</f>
        <v>521.077316657192</v>
      </c>
    </row>
    <row r="12" customFormat="false" ht="15" hidden="false" customHeight="true" outlineLevel="0" collapsed="false">
      <c r="A12" s="27" t="s">
        <v>80</v>
      </c>
      <c r="C12" s="27" t="s">
        <v>81</v>
      </c>
      <c r="E12" s="27" t="s">
        <v>82</v>
      </c>
      <c r="G12" s="27" t="s">
        <v>83</v>
      </c>
    </row>
    <row r="15" customFormat="false" ht="15.75" hidden="false" customHeight="true" outlineLevel="0" collapsed="false">
      <c r="A15" s="23" t="s">
        <v>84</v>
      </c>
      <c r="B15" s="23"/>
      <c r="C15" s="23"/>
      <c r="D15" s="23"/>
      <c r="E15" s="23"/>
      <c r="F15" s="23"/>
      <c r="G15" s="23"/>
    </row>
    <row r="16" customFormat="false" ht="15" hidden="false" customHeight="true" outlineLevel="0" collapsed="false">
      <c r="A16" s="31" t="s">
        <v>85</v>
      </c>
      <c r="B16" s="31"/>
      <c r="C16" s="31" t="s">
        <v>86</v>
      </c>
      <c r="D16" s="31" t="s">
        <v>87</v>
      </c>
      <c r="E16" s="31" t="s">
        <v>88</v>
      </c>
      <c r="F16" s="31" t="s">
        <v>89</v>
      </c>
      <c r="G16" s="31"/>
    </row>
    <row r="17" customFormat="false" ht="15" hidden="false" customHeight="true" outlineLevel="0" collapsed="false">
      <c r="A17" s="32" t="s">
        <v>71</v>
      </c>
      <c r="B17" s="32"/>
      <c r="C17" s="33" t="n">
        <f aca="false">A7</f>
        <v>0.755333442435153</v>
      </c>
      <c r="D17" s="34" t="n">
        <v>0.85</v>
      </c>
      <c r="E17" s="35" t="str">
        <f aca="false">IF(A7&gt;=0.85,"✓ World-class",IF(A7&gt;=0.6,"⚠ Below target","✗ Critical"))</f>
        <v>⚠ Below target</v>
      </c>
      <c r="F17" s="36" t="s">
        <v>90</v>
      </c>
      <c r="G17" s="36"/>
    </row>
    <row r="18" customFormat="false" ht="15" hidden="false" customHeight="true" outlineLevel="0" collapsed="false">
      <c r="A18" s="32" t="s">
        <v>56</v>
      </c>
      <c r="B18" s="32"/>
      <c r="C18" s="33" t="n">
        <f aca="false">C7</f>
        <v>0.837619047619048</v>
      </c>
      <c r="D18" s="34" t="n">
        <v>0.9</v>
      </c>
      <c r="E18" s="35" t="str">
        <f aca="false">IF(C7&gt;=0.9,"✓ Good",IF(C7&gt;=0.75,"⚠ Acceptable","✗ Critical"))</f>
        <v>⚠ Acceptable</v>
      </c>
      <c r="F18" s="36" t="s">
        <v>91</v>
      </c>
      <c r="G18" s="36"/>
    </row>
    <row r="19" customFormat="false" ht="15" hidden="false" customHeight="true" outlineLevel="0" collapsed="false">
      <c r="A19" s="32" t="s">
        <v>57</v>
      </c>
      <c r="B19" s="32"/>
      <c r="C19" s="33" t="n">
        <f aca="false">E7</f>
        <v>0.946382888004548</v>
      </c>
      <c r="D19" s="34" t="n">
        <v>0.95</v>
      </c>
      <c r="E19" s="35" t="str">
        <f aca="false">IF(E7&gt;=0.95,"✓ Good",IF(E7&gt;=0.85,"⚠ Acceptable","✗ Critical"))</f>
        <v>⚠ Acceptable</v>
      </c>
      <c r="F19" s="36" t="s">
        <v>92</v>
      </c>
      <c r="G19" s="36"/>
    </row>
    <row r="20" customFormat="false" ht="15" hidden="false" customHeight="true" outlineLevel="0" collapsed="false">
      <c r="A20" s="32" t="s">
        <v>72</v>
      </c>
      <c r="B20" s="32"/>
      <c r="C20" s="33" t="n">
        <f aca="false">G7</f>
        <v>0.952851648801244</v>
      </c>
      <c r="D20" s="34" t="n">
        <v>0.99</v>
      </c>
      <c r="E20" s="35" t="str">
        <f aca="false">IF(G7&gt;=0.99,"✓ Excellent",IF(G7&gt;=0.95,"⚠ Acceptable","✗ Critical"))</f>
        <v>⚠ Acceptable</v>
      </c>
      <c r="F20" s="36" t="s">
        <v>93</v>
      </c>
      <c r="G20" s="36"/>
    </row>
    <row r="21" customFormat="false" ht="15" hidden="false" customHeight="true" outlineLevel="0" collapsed="false">
      <c r="A21" s="32" t="s">
        <v>78</v>
      </c>
      <c r="B21" s="32"/>
      <c r="C21" s="33" t="n">
        <f aca="false">E11</f>
        <v>0.0471483511987562</v>
      </c>
      <c r="D21" s="34" t="n">
        <v>0.01</v>
      </c>
      <c r="E21" s="35" t="str">
        <f aca="false">IF(E11&lt;=0.01,"✓ Excellent",IF(E11&lt;=0.05,"⚠ Acceptable","✗ Critical"))</f>
        <v>⚠ Acceptable</v>
      </c>
      <c r="F21" s="36" t="s">
        <v>94</v>
      </c>
      <c r="G21" s="36"/>
    </row>
    <row r="22" customFormat="false" ht="15" hidden="false" customHeight="true" outlineLevel="0" collapsed="false">
      <c r="A22" s="32" t="s">
        <v>77</v>
      </c>
      <c r="B22" s="32"/>
      <c r="C22" s="37" t="n">
        <f aca="false">C11</f>
        <v>12.3529411764706</v>
      </c>
      <c r="D22" s="38" t="n">
        <v>30</v>
      </c>
      <c r="E22" s="35" t="str">
        <f aca="false">IF(C11&lt;=30,"✓ Good",IF(C11&lt;=60,"⚠ Acceptable","✗ Critical"))</f>
        <v>✓ Good</v>
      </c>
      <c r="F22" s="36" t="s">
        <v>95</v>
      </c>
      <c r="G22" s="36"/>
    </row>
    <row r="25" customFormat="false" ht="15" hidden="false" customHeight="true" outlineLevel="0" collapsed="false">
      <c r="A25" s="39" t="s">
        <v>96</v>
      </c>
      <c r="B25" s="39"/>
      <c r="C25" s="39"/>
      <c r="D25" s="39"/>
      <c r="E25" s="39"/>
      <c r="F25" s="39"/>
      <c r="G25" s="39"/>
    </row>
    <row r="26" customFormat="false" ht="15" hidden="false" customHeight="true" outlineLevel="0" collapsed="false">
      <c r="A26" s="13" t="s">
        <v>97</v>
      </c>
      <c r="B26" s="13"/>
      <c r="C26" s="13"/>
      <c r="D26" s="13"/>
      <c r="E26" s="13"/>
      <c r="F26" s="13"/>
      <c r="G26" s="13"/>
    </row>
    <row r="27" customFormat="false" ht="15" hidden="false" customHeight="true" outlineLevel="0" collapsed="false">
      <c r="A27" s="13" t="s">
        <v>98</v>
      </c>
      <c r="B27" s="13"/>
      <c r="C27" s="13"/>
      <c r="D27" s="13"/>
      <c r="E27" s="13"/>
      <c r="F27" s="13"/>
      <c r="G27" s="13"/>
    </row>
    <row r="28" customFormat="false" ht="13.5" hidden="false" customHeight="true" outlineLevel="0" collapsed="false">
      <c r="A28" s="14" t="s">
        <v>99</v>
      </c>
      <c r="B28" s="14"/>
      <c r="C28" s="14"/>
      <c r="D28" s="14"/>
      <c r="E28" s="14"/>
      <c r="F28" s="14"/>
      <c r="G28" s="14"/>
    </row>
  </sheetData>
  <mergeCells count="22">
    <mergeCell ref="A1:G1"/>
    <mergeCell ref="A2:G2"/>
    <mergeCell ref="A4:G4"/>
    <mergeCell ref="A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F21:G21"/>
    <mergeCell ref="A22:B22"/>
    <mergeCell ref="F22:G22"/>
    <mergeCell ref="A25:G25"/>
    <mergeCell ref="A26:G26"/>
    <mergeCell ref="A27:G27"/>
    <mergeCell ref="A28:G28"/>
  </mergeCells>
  <hyperlinks>
    <hyperlink ref="A28" r:id="rId1" display="teeptrak.com/en/request-a-demo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1"/>
    <col collapsed="false" customWidth="true" hidden="false" outlineLevel="0" max="4" min="3" style="1" width="13"/>
    <col collapsed="false" customWidth="true" hidden="false" outlineLevel="0" max="5" min="5" style="1" width="11"/>
    <col collapsed="false" customWidth="true" hidden="false" outlineLevel="0" max="6" min="6" style="1" width="13"/>
    <col collapsed="false" customWidth="true" hidden="false" outlineLevel="0" max="7" min="7" style="1" width="12"/>
    <col collapsed="false" customWidth="true" hidden="false" outlineLevel="0" max="8" min="8" style="1" width="13"/>
    <col collapsed="false" customWidth="true" hidden="false" outlineLevel="0" max="9" min="9" style="1" width="18"/>
  </cols>
  <sheetData>
    <row r="1" customFormat="false" ht="21.75" hidden="false" customHeight="true" outlineLevel="0" collapsed="false">
      <c r="A1" s="15" t="s">
        <v>100</v>
      </c>
      <c r="B1" s="15"/>
      <c r="C1" s="15"/>
      <c r="D1" s="15"/>
      <c r="E1" s="15"/>
      <c r="F1" s="15"/>
      <c r="G1" s="15"/>
      <c r="H1" s="15"/>
      <c r="I1" s="15"/>
    </row>
    <row r="2" customFormat="false" ht="15" hidden="false" customHeight="true" outlineLevel="0" collapsed="false">
      <c r="A2" s="16" t="s">
        <v>101</v>
      </c>
      <c r="B2" s="16"/>
      <c r="C2" s="16"/>
      <c r="D2" s="16"/>
      <c r="E2" s="16"/>
      <c r="F2" s="16"/>
      <c r="G2" s="16"/>
      <c r="H2" s="16"/>
      <c r="I2" s="16"/>
    </row>
    <row r="4" customFormat="false" ht="36" hidden="false" customHeight="true" outlineLevel="0" collapsed="false">
      <c r="A4" s="17" t="s">
        <v>48</v>
      </c>
      <c r="B4" s="17" t="s">
        <v>71</v>
      </c>
      <c r="C4" s="17" t="s">
        <v>56</v>
      </c>
      <c r="D4" s="17" t="s">
        <v>57</v>
      </c>
      <c r="E4" s="17" t="s">
        <v>58</v>
      </c>
      <c r="F4" s="17" t="s">
        <v>52</v>
      </c>
      <c r="G4" s="17" t="s">
        <v>78</v>
      </c>
      <c r="H4" s="17" t="s">
        <v>102</v>
      </c>
      <c r="I4" s="17" t="s">
        <v>88</v>
      </c>
    </row>
    <row r="5" customFormat="false" ht="15" hidden="false" customHeight="true" outlineLevel="0" collapsed="false">
      <c r="A5" s="40" t="s">
        <v>60</v>
      </c>
      <c r="B5" s="41" t="n">
        <f aca="false">C5*D5*E5</f>
        <v>0.834619047619048</v>
      </c>
      <c r="C5" s="34" t="n">
        <f aca="false">IFERROR((SUMIFS('Daily Input'!C:C,'Daily Input'!B:B,A5)-SUMIFS('Daily Input'!D:D,'Daily Input'!B:B,A5))/SUMIFS('Daily Input'!C:C,'Daily Input'!B:B,A5),0)</f>
        <v>0.91</v>
      </c>
      <c r="D5" s="34" t="n">
        <f aca="false">IFERROR(SUMPRODUCT(('Daily Input'!B5:B40=A5)*'Daily Input'!K5:K40*('Daily Input'!C5:C40-'Daily Input'!D5:D40))/SUMPRODUCT(('Daily Input'!B5:B40=A5)*('Daily Input'!C5:C40-'Daily Input'!D5:D40)),0)</f>
        <v>0.940711669283098</v>
      </c>
      <c r="E5" s="34" t="n">
        <f aca="false">IFERROR((SUMIFS('Daily Input'!F:F,'Daily Input'!B:B,A5)-SUMIFS('Daily Input'!G:G,'Daily Input'!B:B,A5))/SUMIFS('Daily Input'!F:F,'Daily Input'!B:B,A5),0)</f>
        <v>0.974968014685431</v>
      </c>
      <c r="F5" s="42" t="n">
        <f aca="false">SUMIFS('Daily Input'!F:F,'Daily Input'!B:B,A5)</f>
        <v>17977</v>
      </c>
      <c r="G5" s="34" t="n">
        <f aca="false">IFERROR(SUMIFS('Daily Input'!G:G,'Daily Input'!B:B,A5)/SUMIFS('Daily Input'!F:F,'Daily Input'!B:B,A5),0)</f>
        <v>0.0250319853145686</v>
      </c>
      <c r="H5" s="38" t="n">
        <f aca="false">IFERROR(SUMIFS('Daily Input'!H:H,'Daily Input'!B:B,A5)/COUNTIFS('Daily Input'!B:B,A5),0)</f>
        <v>3</v>
      </c>
      <c r="I5" s="35" t="str">
        <f aca="false">IF(B5&gt;=0.8,"✓ Strong",IF(B5&gt;=0.65,"⚠ Average","✗ Needs attention"))</f>
        <v>✓ Strong</v>
      </c>
    </row>
    <row r="6" customFormat="false" ht="15" hidden="false" customHeight="true" outlineLevel="0" collapsed="false">
      <c r="A6" s="40" t="s">
        <v>61</v>
      </c>
      <c r="B6" s="41" t="n">
        <f aca="false">C6*D6*E6</f>
        <v>0.765396825396826</v>
      </c>
      <c r="C6" s="34" t="n">
        <f aca="false">IFERROR((SUMIFS('Daily Input'!C:C,'Daily Input'!B:B,A6)-SUMIFS('Daily Input'!D:D,'Daily Input'!B:B,A6))/SUMIFS('Daily Input'!C:C,'Daily Input'!B:B,A6),0)</f>
        <v>0.83952380952381</v>
      </c>
      <c r="D6" s="34" t="n">
        <f aca="false">IFERROR(SUMPRODUCT(('Daily Input'!B5:B40=A6)*'Daily Input'!K5:K40*('Daily Input'!C5:C40-'Daily Input'!D5:D40))/SUMPRODUCT(('Daily Input'!B5:B40=A6)*('Daily Input'!C5:C40-'Daily Input'!D5:D40)),0)</f>
        <v>0.969483834373228</v>
      </c>
      <c r="E6" s="34" t="n">
        <f aca="false">IFERROR((SUMIFS('Daily Input'!F:F,'Daily Input'!B:B,A6)-SUMIFS('Daily Input'!G:G,'Daily Input'!B:B,A6))/SUMIFS('Daily Input'!F:F,'Daily Input'!B:B,A6),0)</f>
        <v>0.940400967314143</v>
      </c>
      <c r="F6" s="42" t="n">
        <f aca="false">SUMIFS('Daily Input'!F:F,'Daily Input'!B:B,A6)</f>
        <v>12819</v>
      </c>
      <c r="G6" s="34" t="n">
        <f aca="false">IFERROR(SUMIFS('Daily Input'!G:G,'Daily Input'!B:B,A6)/SUMIFS('Daily Input'!F:F,'Daily Input'!B:B,A6),0)</f>
        <v>0.0595990326858569</v>
      </c>
      <c r="H6" s="38" t="n">
        <f aca="false">IFERROR(SUMIFS('Daily Input'!H:H,'Daily Input'!B:B,A6)/COUNTIFS('Daily Input'!B:B,A6),0)</f>
        <v>2.6</v>
      </c>
      <c r="I6" s="35" t="str">
        <f aca="false">IF(B6&gt;=0.8,"✓ Strong",IF(B6&gt;=0.65,"⚠ Average","✗ Needs attention"))</f>
        <v>⚠ Average</v>
      </c>
    </row>
    <row r="7" customFormat="false" ht="15" hidden="false" customHeight="true" outlineLevel="0" collapsed="false">
      <c r="A7" s="40" t="s">
        <v>62</v>
      </c>
      <c r="B7" s="41" t="n">
        <f aca="false">C7*D7*E7</f>
        <v>0.625777777777778</v>
      </c>
      <c r="C7" s="34" t="n">
        <f aca="false">IFERROR((SUMIFS('Daily Input'!C:C,'Daily Input'!B:B,A7)-SUMIFS('Daily Input'!D:D,'Daily Input'!B:B,A7))/SUMIFS('Daily Input'!C:C,'Daily Input'!B:B,A7),0)</f>
        <v>0.717142857142857</v>
      </c>
      <c r="D7" s="34" t="n">
        <f aca="false">IFERROR(SUMPRODUCT(('Daily Input'!B5:B40=A7)*'Daily Input'!K5:K40*('Daily Input'!C5:C40-'Daily Input'!D5:D40))/SUMPRODUCT(('Daily Input'!B5:B40=A7)*('Daily Input'!C5:C40-'Daily Input'!D5:D40)),0)</f>
        <v>0.935413899955733</v>
      </c>
      <c r="E7" s="34" t="n">
        <f aca="false">IFERROR((SUMIFS('Daily Input'!F:F,'Daily Input'!B:B,A7)-SUMIFS('Daily Input'!G:G,'Daily Input'!B:B,A7))/SUMIFS('Daily Input'!F:F,'Daily Input'!B:B,A7),0)</f>
        <v>0.932847475273295</v>
      </c>
      <c r="F7" s="42" t="n">
        <f aca="false">SUMIFS('Daily Input'!F:F,'Daily Input'!B:B,A7)</f>
        <v>15368</v>
      </c>
      <c r="G7" s="34" t="n">
        <f aca="false">IFERROR(SUMIFS('Daily Input'!G:G,'Daily Input'!B:B,A7)/SUMIFS('Daily Input'!F:F,'Daily Input'!B:B,A7),0)</f>
        <v>0.0671525247267048</v>
      </c>
      <c r="H7" s="38" t="n">
        <f aca="false">IFERROR(SUMIFS('Daily Input'!H:H,'Daily Input'!B:B,A7)/COUNTIFS('Daily Input'!B:B,A7),0)</f>
        <v>5.2</v>
      </c>
      <c r="I7" s="35" t="str">
        <f aca="false">IF(B7&gt;=0.8,"✓ Strong",IF(B7&gt;=0.65,"⚠ Average","✗ Needs attention"))</f>
        <v>✗ Needs attention</v>
      </c>
    </row>
    <row r="8" customFormat="false" ht="15" hidden="false" customHeight="true" outlineLevel="0" collapsed="false">
      <c r="A8" s="40" t="s">
        <v>63</v>
      </c>
      <c r="B8" s="41" t="n">
        <f aca="false">C8*D8*E8</f>
        <v>0.794777777777778</v>
      </c>
      <c r="C8" s="34" t="n">
        <f aca="false">IFERROR((SUMIFS('Daily Input'!C:C,'Daily Input'!B:B,A8)-SUMIFS('Daily Input'!D:D,'Daily Input'!B:B,A8))/SUMIFS('Daily Input'!C:C,'Daily Input'!B:B,A8),0)</f>
        <v>0.883809523809524</v>
      </c>
      <c r="D8" s="34" t="n">
        <f aca="false">IFERROR(SUMPRODUCT(('Daily Input'!B5:B40=A8)*'Daily Input'!K5:K40*('Daily Input'!C5:C40-'Daily Input'!D5:D40))/SUMPRODUCT(('Daily Input'!B5:B40=A8)*('Daily Input'!C5:C40-'Daily Input'!D5:D40)),0)</f>
        <v>0.939179238505747</v>
      </c>
      <c r="E8" s="34" t="n">
        <f aca="false">IFERROR((SUMIFS('Daily Input'!F:F,'Daily Input'!B:B,A8)-SUMIFS('Daily Input'!G:G,'Daily Input'!B:B,A8))/SUMIFS('Daily Input'!F:F,'Daily Input'!B:B,A8),0)</f>
        <v>0.957499498025567</v>
      </c>
      <c r="F8" s="42" t="n">
        <f aca="false">SUMIFS('Daily Input'!F:F,'Daily Input'!B:B,A8)</f>
        <v>14941</v>
      </c>
      <c r="G8" s="34" t="n">
        <f aca="false">IFERROR(SUMIFS('Daily Input'!G:G,'Daily Input'!B:B,A8)/SUMIFS('Daily Input'!F:F,'Daily Input'!B:B,A8),0)</f>
        <v>0.0425005019744328</v>
      </c>
      <c r="H8" s="38" t="n">
        <f aca="false">IFERROR(SUMIFS('Daily Input'!H:H,'Daily Input'!B:B,A8)/COUNTIFS('Daily Input'!B:B,A8),0)</f>
        <v>2.8</v>
      </c>
      <c r="I8" s="35" t="str">
        <f aca="false">IF(B8&gt;=0.8,"✓ Strong",IF(B8&gt;=0.65,"⚠ Average","✗ Needs attention"))</f>
        <v>⚠ Average</v>
      </c>
    </row>
    <row r="11" customFormat="false" ht="15" hidden="false" customHeight="true" outlineLevel="0" collapsed="false">
      <c r="A11" s="43" t="s">
        <v>103</v>
      </c>
      <c r="B11" s="43"/>
      <c r="C11" s="43"/>
      <c r="D11" s="43"/>
      <c r="E11" s="39" t="s">
        <v>104</v>
      </c>
      <c r="F11" s="39"/>
      <c r="G11" s="39"/>
      <c r="H11" s="39"/>
      <c r="I11" s="39"/>
    </row>
    <row r="12" customFormat="false" ht="17.25" hidden="false" customHeight="true" outlineLevel="0" collapsed="false">
      <c r="A12" s="44" t="str">
        <f aca="false">INDEX(A5:A8,MATCH(MAX(B5:B8),B5:B8,0))</f>
        <v>Line A</v>
      </c>
      <c r="B12" s="44"/>
      <c r="C12" s="45" t="n">
        <f aca="false">MAX(B5:B8)</f>
        <v>0.834619047619048</v>
      </c>
      <c r="D12" s="45"/>
      <c r="E12" s="46" t="str">
        <f aca="false">INDEX(A5:A8,MATCH(MIN(B5:B8),B5:B8,0))</f>
        <v>Line C</v>
      </c>
      <c r="F12" s="46"/>
      <c r="G12" s="47" t="n">
        <f aca="false">MIN(B5:B8)</f>
        <v>0.625777777777778</v>
      </c>
      <c r="H12" s="47"/>
      <c r="I12" s="33" t="n">
        <f aca="false">MAX(B5:B8)-MIN(B5:B8)</f>
        <v>0.20884126984127</v>
      </c>
    </row>
    <row r="14" customFormat="false" ht="15" hidden="false" customHeight="true" outlineLevel="0" collapsed="false">
      <c r="A14" s="48" t="s">
        <v>105</v>
      </c>
      <c r="B14" s="48"/>
      <c r="C14" s="48"/>
      <c r="D14" s="48"/>
      <c r="E14" s="48"/>
      <c r="F14" s="48"/>
      <c r="G14" s="48"/>
      <c r="H14" s="48"/>
    </row>
    <row r="15" customFormat="false" ht="15" hidden="false" customHeight="true" outlineLevel="0" collapsed="false">
      <c r="A15" s="49" t="s">
        <v>106</v>
      </c>
      <c r="B15" s="49"/>
      <c r="C15" s="49"/>
      <c r="D15" s="49"/>
      <c r="E15" s="49"/>
      <c r="F15" s="49"/>
      <c r="G15" s="49"/>
      <c r="H15" s="49"/>
      <c r="I15" s="49"/>
    </row>
    <row r="17" customFormat="false" ht="15" hidden="false" customHeight="true" outlineLevel="0" collapsed="false">
      <c r="A17" s="50" t="s">
        <v>107</v>
      </c>
      <c r="B17" s="50"/>
      <c r="C17" s="50"/>
      <c r="D17" s="50"/>
      <c r="E17" s="50"/>
      <c r="F17" s="50"/>
      <c r="G17" s="50"/>
      <c r="H17" s="50"/>
      <c r="I17" s="50"/>
    </row>
    <row r="18" customFormat="false" ht="15" hidden="false" customHeight="true" outlineLevel="0" collapsed="false">
      <c r="A18" s="13" t="s">
        <v>108</v>
      </c>
      <c r="B18" s="13"/>
      <c r="C18" s="13"/>
      <c r="D18" s="13"/>
      <c r="E18" s="13"/>
      <c r="F18" s="13"/>
      <c r="G18" s="13"/>
      <c r="H18" s="13"/>
      <c r="I18" s="13"/>
    </row>
    <row r="19" customFormat="false" ht="15" hidden="false" customHeight="true" outlineLevel="0" collapsed="false">
      <c r="A19" s="13" t="s">
        <v>109</v>
      </c>
      <c r="B19" s="13"/>
      <c r="C19" s="13"/>
      <c r="D19" s="13"/>
      <c r="E19" s="13"/>
      <c r="F19" s="13"/>
      <c r="G19" s="13"/>
      <c r="H19" s="13"/>
      <c r="I19" s="13"/>
    </row>
    <row r="20" customFormat="false" ht="15" hidden="false" customHeight="true" outlineLevel="0" collapsed="false">
      <c r="A20" s="13" t="s">
        <v>110</v>
      </c>
      <c r="B20" s="13"/>
      <c r="C20" s="13"/>
      <c r="D20" s="13"/>
      <c r="E20" s="13"/>
      <c r="F20" s="13"/>
      <c r="G20" s="13"/>
      <c r="H20" s="13"/>
      <c r="I20" s="13"/>
    </row>
    <row r="22" customFormat="false" ht="13.5" hidden="false" customHeight="true" outlineLevel="0" collapsed="false">
      <c r="A22" s="14" t="s">
        <v>111</v>
      </c>
      <c r="B22" s="14"/>
      <c r="C22" s="14"/>
      <c r="D22" s="14"/>
      <c r="E22" s="14"/>
      <c r="F22" s="14"/>
      <c r="G22" s="14"/>
      <c r="H22" s="14"/>
      <c r="I22" s="14"/>
    </row>
  </sheetData>
  <mergeCells count="15">
    <mergeCell ref="A1:I1"/>
    <mergeCell ref="A2:I2"/>
    <mergeCell ref="A11:D11"/>
    <mergeCell ref="E11:I11"/>
    <mergeCell ref="A12:B12"/>
    <mergeCell ref="C12:D12"/>
    <mergeCell ref="E12:F12"/>
    <mergeCell ref="G12:H12"/>
    <mergeCell ref="A14:H14"/>
    <mergeCell ref="A15:I15"/>
    <mergeCell ref="A17:I17"/>
    <mergeCell ref="A18:I18"/>
    <mergeCell ref="A19:I19"/>
    <mergeCell ref="A20:I20"/>
    <mergeCell ref="A22:I22"/>
  </mergeCells>
  <hyperlinks>
    <hyperlink ref="A22" r:id="rId1" display="See multi-site benchmarking live on your lines — free 48h PO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8"/>
    <col collapsed="false" customWidth="true" hidden="false" outlineLevel="0" max="6" min="3" style="1" width="14"/>
  </cols>
  <sheetData>
    <row r="1" customFormat="false" ht="21.75" hidden="false" customHeight="true" outlineLevel="0" collapsed="false">
      <c r="A1" s="15" t="s">
        <v>112</v>
      </c>
      <c r="B1" s="15"/>
      <c r="C1" s="15"/>
      <c r="D1" s="15"/>
      <c r="E1" s="15"/>
      <c r="F1" s="15"/>
    </row>
    <row r="2" customFormat="false" ht="15" hidden="false" customHeight="true" outlineLevel="0" collapsed="false">
      <c r="A2" s="16" t="s">
        <v>113</v>
      </c>
      <c r="B2" s="16"/>
      <c r="C2" s="16"/>
      <c r="D2" s="16"/>
      <c r="E2" s="16"/>
      <c r="F2" s="16"/>
    </row>
    <row r="4" customFormat="false" ht="15.75" hidden="false" customHeight="true" outlineLevel="0" collapsed="false">
      <c r="A4" s="23" t="s">
        <v>114</v>
      </c>
      <c r="B4" s="23"/>
      <c r="C4" s="23"/>
      <c r="D4" s="23"/>
      <c r="E4" s="23"/>
      <c r="F4" s="23"/>
    </row>
    <row r="5" customFormat="false" ht="15" hidden="false" customHeight="true" outlineLevel="0" collapsed="false">
      <c r="A5" s="32" t="s">
        <v>115</v>
      </c>
      <c r="B5" s="51" t="n">
        <v>3.5</v>
      </c>
      <c r="C5" s="52" t="s">
        <v>116</v>
      </c>
      <c r="D5" s="52"/>
      <c r="E5" s="52"/>
      <c r="F5" s="52"/>
    </row>
    <row r="6" customFormat="false" ht="15" hidden="false" customHeight="true" outlineLevel="0" collapsed="false">
      <c r="A6" s="32" t="s">
        <v>117</v>
      </c>
      <c r="B6" s="51" t="n">
        <v>12</v>
      </c>
      <c r="C6" s="52" t="s">
        <v>118</v>
      </c>
      <c r="D6" s="52"/>
      <c r="E6" s="52"/>
      <c r="F6" s="52"/>
    </row>
    <row r="7" customFormat="false" ht="15" hidden="false" customHeight="true" outlineLevel="0" collapsed="false">
      <c r="A7" s="32" t="s">
        <v>119</v>
      </c>
      <c r="B7" s="51" t="n">
        <v>2.8</v>
      </c>
      <c r="C7" s="52" t="s">
        <v>120</v>
      </c>
      <c r="D7" s="52"/>
      <c r="E7" s="52"/>
      <c r="F7" s="52"/>
    </row>
    <row r="9" customFormat="false" ht="15.75" hidden="false" customHeight="true" outlineLevel="0" collapsed="false">
      <c r="A9" s="23" t="s">
        <v>121</v>
      </c>
      <c r="B9" s="23"/>
      <c r="C9" s="23"/>
      <c r="D9" s="23"/>
      <c r="E9" s="23"/>
      <c r="F9" s="23"/>
    </row>
    <row r="10" customFormat="false" ht="15" hidden="false" customHeight="true" outlineLevel="0" collapsed="false">
      <c r="A10" s="53" t="s">
        <v>122</v>
      </c>
      <c r="B10" s="54" t="n">
        <f aca="false">SUM('Daily Input'!F5:F40)</f>
        <v>61105</v>
      </c>
    </row>
    <row r="11" customFormat="false" ht="15" hidden="false" customHeight="true" outlineLevel="0" collapsed="false">
      <c r="A11" s="53" t="s">
        <v>123</v>
      </c>
      <c r="B11" s="54" t="n">
        <f aca="false">SUM('Daily Input'!F5:F40)-SUM('Daily Input'!G5:G40)</f>
        <v>58224</v>
      </c>
    </row>
    <row r="12" customFormat="false" ht="15" hidden="false" customHeight="true" outlineLevel="0" collapsed="false">
      <c r="A12" s="53" t="s">
        <v>124</v>
      </c>
      <c r="B12" s="54" t="n">
        <f aca="false">SUM('Daily Input'!G5:G40)</f>
        <v>2881</v>
      </c>
    </row>
    <row r="13" customFormat="false" ht="15" hidden="false" customHeight="true" outlineLevel="0" collapsed="false">
      <c r="A13" s="53" t="s">
        <v>125</v>
      </c>
      <c r="B13" s="54" t="n">
        <f aca="false">SUM('Daily Input'!D5:D40)</f>
        <v>1364</v>
      </c>
    </row>
    <row r="14" customFormat="false" ht="15" hidden="false" customHeight="true" outlineLevel="0" collapsed="false">
      <c r="A14" s="32" t="s">
        <v>126</v>
      </c>
      <c r="B14" s="55" t="n">
        <f aca="false">(SUM('Daily Input'!F5:F40)-SUM('Daily Input'!G5:G40))*B5</f>
        <v>203784</v>
      </c>
    </row>
    <row r="15" customFormat="false" ht="15" hidden="false" customHeight="true" outlineLevel="0" collapsed="false">
      <c r="A15" s="32" t="s">
        <v>127</v>
      </c>
      <c r="B15" s="55" t="n">
        <f aca="false">SUM('Daily Input'!D5:D40)*B6</f>
        <v>16368</v>
      </c>
    </row>
    <row r="16" customFormat="false" ht="15" hidden="false" customHeight="true" outlineLevel="0" collapsed="false">
      <c r="A16" s="32" t="s">
        <v>128</v>
      </c>
      <c r="B16" s="55" t="n">
        <f aca="false">SUM('Daily Input'!G5:G40)*B7</f>
        <v>8066.8</v>
      </c>
    </row>
    <row r="17" customFormat="false" ht="15" hidden="false" customHeight="true" outlineLevel="0" collapsed="false">
      <c r="A17" s="32" t="s">
        <v>129</v>
      </c>
      <c r="B17" s="56" t="n">
        <f aca="false">B15+B16</f>
        <v>24434.8</v>
      </c>
    </row>
    <row r="19" customFormat="false" ht="15.75" hidden="false" customHeight="true" outlineLevel="0" collapsed="false">
      <c r="A19" s="57" t="s">
        <v>130</v>
      </c>
      <c r="B19" s="57"/>
      <c r="C19" s="57"/>
      <c r="D19" s="57"/>
      <c r="E19" s="57"/>
      <c r="F19" s="57"/>
    </row>
    <row r="20" customFormat="false" ht="34.5" hidden="false" customHeight="true" outlineLevel="0" collapsed="false">
      <c r="A20" s="58" t="s">
        <v>131</v>
      </c>
      <c r="B20" s="58"/>
      <c r="C20" s="59" t="n">
        <f aca="false">B17*12</f>
        <v>293217.6</v>
      </c>
      <c r="D20" s="59"/>
      <c r="E20" s="59"/>
      <c r="F20" s="59"/>
    </row>
    <row r="21" customFormat="false" ht="15" hidden="false" customHeight="true" outlineLevel="0" collapsed="false">
      <c r="A21" s="49" t="s">
        <v>132</v>
      </c>
      <c r="B21" s="49"/>
      <c r="C21" s="49"/>
      <c r="D21" s="49"/>
      <c r="E21" s="49"/>
      <c r="F21" s="49"/>
    </row>
    <row r="23" customFormat="false" ht="15" hidden="false" customHeight="true" outlineLevel="0" collapsed="false">
      <c r="A23" s="50" t="s">
        <v>133</v>
      </c>
      <c r="B23" s="50"/>
      <c r="C23" s="50"/>
      <c r="D23" s="50"/>
      <c r="E23" s="50"/>
      <c r="F23" s="50"/>
    </row>
    <row r="24" customFormat="false" ht="15" hidden="false" customHeight="true" outlineLevel="0" collapsed="false">
      <c r="A24" s="5" t="s">
        <v>134</v>
      </c>
      <c r="B24" s="5"/>
      <c r="C24" s="5"/>
      <c r="D24" s="5"/>
      <c r="E24" s="5"/>
      <c r="F24" s="5"/>
    </row>
    <row r="25" customFormat="false" ht="17.25" hidden="false" customHeight="true" outlineLevel="0" collapsed="false">
      <c r="A25" s="32" t="s">
        <v>135</v>
      </c>
      <c r="B25" s="60" t="n">
        <f aca="false">C20*0.5</f>
        <v>146608.8</v>
      </c>
      <c r="C25" s="49" t="s">
        <v>136</v>
      </c>
      <c r="D25" s="49"/>
      <c r="E25" s="49"/>
      <c r="F25" s="49"/>
    </row>
    <row r="28" customFormat="false" ht="15.75" hidden="false" customHeight="true" outlineLevel="0" collapsed="false">
      <c r="A28" s="57" t="s">
        <v>137</v>
      </c>
      <c r="B28" s="57"/>
      <c r="C28" s="57"/>
      <c r="D28" s="57"/>
      <c r="E28" s="57"/>
      <c r="F28" s="57"/>
    </row>
    <row r="29" customFormat="false" ht="15" hidden="false" customHeight="true" outlineLevel="0" collapsed="false">
      <c r="A29" s="13" t="s">
        <v>138</v>
      </c>
      <c r="B29" s="13"/>
      <c r="C29" s="13"/>
      <c r="D29" s="13"/>
      <c r="E29" s="13"/>
      <c r="F29" s="13"/>
    </row>
    <row r="30" customFormat="false" ht="15" hidden="false" customHeight="true" outlineLevel="0" collapsed="false">
      <c r="A30" s="13" t="s">
        <v>139</v>
      </c>
      <c r="B30" s="13"/>
      <c r="C30" s="13"/>
      <c r="D30" s="13"/>
      <c r="E30" s="13"/>
      <c r="F30" s="13"/>
    </row>
    <row r="31" customFormat="false" ht="15" hidden="false" customHeight="true" outlineLevel="0" collapsed="false">
      <c r="A31" s="61" t="s">
        <v>140</v>
      </c>
      <c r="B31" s="61"/>
      <c r="C31" s="61"/>
      <c r="D31" s="61"/>
      <c r="E31" s="61"/>
      <c r="F31" s="61"/>
    </row>
    <row r="32" customFormat="false" ht="13.5" hidden="false" customHeight="true" outlineLevel="0" collapsed="false">
      <c r="A32" s="14" t="s">
        <v>99</v>
      </c>
      <c r="B32" s="14"/>
      <c r="C32" s="14"/>
      <c r="D32" s="14"/>
      <c r="E32" s="14"/>
      <c r="F32" s="14"/>
    </row>
  </sheetData>
  <mergeCells count="19">
    <mergeCell ref="A1:F1"/>
    <mergeCell ref="A2:F2"/>
    <mergeCell ref="A4:F4"/>
    <mergeCell ref="C5:F5"/>
    <mergeCell ref="C6:F6"/>
    <mergeCell ref="C7:F7"/>
    <mergeCell ref="A9:F9"/>
    <mergeCell ref="A19:F19"/>
    <mergeCell ref="A20:B20"/>
    <mergeCell ref="C20:F20"/>
    <mergeCell ref="A21:F21"/>
    <mergeCell ref="A23:F23"/>
    <mergeCell ref="A24:F24"/>
    <mergeCell ref="C25:F25"/>
    <mergeCell ref="A28:F28"/>
    <mergeCell ref="A29:F29"/>
    <mergeCell ref="A30:F30"/>
    <mergeCell ref="A31:F31"/>
    <mergeCell ref="A32:F32"/>
  </mergeCells>
  <hyperlinks>
    <hyperlink ref="A32" r:id="rId1" display="teeptrak.com/en/request-a-demo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2026-04-17T20:54:53Z</dcterms:created>
  <dc:creator>openpyxl</dc:creator>
  <dc:description/>
  <dc:language>en-US</dc:language>
  <cp:lastModifiedBy/>
  <dcterms:modified xsi:type="dcterms:W3CDTF">2026-04-17T20:58:36Z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