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Single Shift" sheetId="2" state="visible" r:id="rId4"/>
    <sheet name="Weekly Tracker" sheetId="3" state="visible" r:id="rId5"/>
    <sheet name="Six Big Losses" sheetId="4" state="visible" r:id="rId6"/>
    <sheet name="Target Calculator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Arial"/>
            <family val="2"/>
          </rPr>
          <t xml:space="preserve">Total paid shift time — e.g. 8h = 480 min</t>
        </r>
      </text>
    </comment>
    <comment ref="B6" authorId="0">
      <text>
        <r>
          <rPr>
            <sz val="10"/>
            <rFont val="Arial"/>
            <family val="2"/>
          </rPr>
          <t xml:space="preserve">Lunch + scheduled breaks</t>
        </r>
      </text>
    </comment>
    <comment ref="B7" authorId="0">
      <text>
        <r>
          <rPr>
            <sz val="10"/>
            <rFont val="Arial"/>
            <family val="2"/>
          </rPr>
          <t xml:space="preserve">Scheduled PM if any during shift</t>
        </r>
      </text>
    </comment>
    <comment ref="B8" authorId="0">
      <text>
        <r>
          <rPr>
            <sz val="10"/>
            <rFont val="Arial"/>
            <family val="2"/>
          </rPr>
          <t xml:space="preserve">Breakdowns, material waits, changeovers that ran over</t>
        </r>
      </text>
    </comment>
    <comment ref="B9" authorId="0">
      <text>
        <r>
          <rPr>
            <sz val="10"/>
            <rFont val="Arial"/>
            <family val="2"/>
          </rPr>
          <t xml:space="preserve">Fastest possible cycle — from machine spec or best observed run</t>
        </r>
      </text>
    </comment>
    <comment ref="B10" authorId="0">
      <text>
        <r>
          <rPr>
            <sz val="10"/>
            <rFont val="Arial"/>
            <family val="2"/>
          </rPr>
          <t xml:space="preserve">Total count including good and rejected units</t>
        </r>
      </text>
    </comment>
    <comment ref="B11" authorId="0">
      <text>
        <r>
          <rPr>
            <sz val="10"/>
            <rFont val="Arial"/>
            <family val="2"/>
          </rPr>
          <t xml:space="preserve">Defects, scrap, and units needing rework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5" authorId="0">
      <text>
        <r>
          <rPr>
            <sz val="10"/>
            <rFont val="Arial"/>
            <family val="2"/>
          </rPr>
          <t xml:space="preserve">Enter your line's hourly added value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Total shift time in minutes (e.g. 480 for 8h)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Arial"/>
            <family val="2"/>
          </rPr>
          <t xml:space="preserve">Your measured OEE today</t>
        </r>
      </text>
    </comment>
    <comment ref="B6" authorId="0">
      <text>
        <r>
          <rPr>
            <sz val="10"/>
            <rFont val="Arial"/>
            <family val="2"/>
          </rPr>
          <t xml:space="preserve">How much €/hour the line produces when running</t>
        </r>
      </text>
    </comment>
    <comment ref="B7" authorId="0">
      <text>
        <r>
          <rPr>
            <sz val="10"/>
            <rFont val="Arial"/>
            <family val="2"/>
          </rPr>
          <t xml:space="preserve">Production hours per year (typical: 4000-5000)</t>
        </r>
      </text>
    </comment>
  </commentList>
</comments>
</file>

<file path=xl/sharedStrings.xml><?xml version="1.0" encoding="utf-8"?>
<sst xmlns="http://schemas.openxmlformats.org/spreadsheetml/2006/main" count="206" uniqueCount="187">
  <si>
    <t xml:space="preserve">TeepTrak OEE Calculator — Free Template</t>
  </si>
  <si>
    <t xml:space="preserve">Calculate your Overall Equipment Effectiveness in 3 minutes</t>
  </si>
  <si>
    <t xml:space="preserve">HOW TO USE THIS CALCULATOR</t>
  </si>
  <si>
    <t xml:space="preserve">Step 1</t>
  </si>
  <si>
    <t xml:space="preserve">Go to the 'Single Shift' tab</t>
  </si>
  <si>
    <t xml:space="preserve">Start here if you want to calculate OEE for one production shift</t>
  </si>
  <si>
    <t xml:space="preserve">Step 2</t>
  </si>
  <si>
    <t xml:space="preserve">Fill only the YELLOW cells</t>
  </si>
  <si>
    <t xml:space="preserve">All other cells auto-calculate</t>
  </si>
  <si>
    <t xml:space="preserve">Step 3</t>
  </si>
  <si>
    <t xml:space="preserve">Read your OEE score</t>
  </si>
  <si>
    <t xml:space="preserve">The composite score and each component (Availability, Performance, Quality) are shown</t>
  </si>
  <si>
    <t xml:space="preserve">Step 4</t>
  </si>
  <si>
    <t xml:space="preserve">Try 'Weekly Tracker' tab</t>
  </si>
  <si>
    <t xml:space="preserve">Track OEE across 7 days and see the trend</t>
  </si>
  <si>
    <t xml:space="preserve">Step 5</t>
  </si>
  <si>
    <t xml:space="preserve">Use 'Six Big Losses' tab</t>
  </si>
  <si>
    <t xml:space="preserve">Diagnose where your capacity is actually being lost</t>
  </si>
  <si>
    <t xml:space="preserve">THE OEE FORMULA</t>
  </si>
  <si>
    <t xml:space="preserve">OEE = Availability × Performance × Quality</t>
  </si>
  <si>
    <t xml:space="preserve">Availability</t>
  </si>
  <si>
    <t xml:space="preserve"> = Run Time / Planned Production Time</t>
  </si>
  <si>
    <t xml:space="preserve">Measures unplanned stops</t>
  </si>
  <si>
    <t xml:space="preserve">Performance</t>
  </si>
  <si>
    <t xml:space="preserve"> = (Actual Count × Ideal Cycle Time) / Run Time</t>
  </si>
  <si>
    <t xml:space="preserve">Measures slow cycles and micro-stops</t>
  </si>
  <si>
    <t xml:space="preserve">Quality</t>
  </si>
  <si>
    <t xml:space="preserve"> = Good Count / Total Count</t>
  </si>
  <si>
    <t xml:space="preserve">Measures defects and rework</t>
  </si>
  <si>
    <t xml:space="preserve">WORLD-CLASS BENCHMARKS</t>
  </si>
  <si>
    <t xml:space="preserve">World-class OEE</t>
  </si>
  <si>
    <t xml:space="preserve">85%</t>
  </si>
  <si>
    <t xml:space="preserve">Discrete manufacturing benchmark (only 9% of sites reach it)</t>
  </si>
  <si>
    <t xml:space="preserve">Typical OEE</t>
  </si>
  <si>
    <t xml:space="preserve">60-65%</t>
  </si>
  <si>
    <t xml:space="preserve">Global average for mid-size manufacturers</t>
  </si>
  <si>
    <t xml:space="preserve">Below 65%</t>
  </si>
  <si>
    <t xml:space="preserve">Improvement available</t>
  </si>
  <si>
    <t xml:space="preserve">Significant recoverable capacity without new equipment</t>
  </si>
  <si>
    <t xml:space="preserve">IMPORTANT: THE LIMIT OF MANUAL OEE MEASUREMENT</t>
  </si>
  <si>
    <t xml:space="preserve">Manual OEE calculation typically overstates performance by 10-25 points because</t>
  </si>
  <si>
    <t xml:space="preserve">it cannot capture micro-stoppages under 5 minutes, which represent 8-15% of production time.</t>
  </si>
  <si>
    <t xml:space="preserve">To measure your real OEE automatically: teeptrak.com/en/request-a-demo/</t>
  </si>
  <si>
    <t xml:space="preserve">Single Shift OEE Calculator</t>
  </si>
  <si>
    <t xml:space="preserve">Fill the YELLOW cells only. Everything else auto-calculates.</t>
  </si>
  <si>
    <t xml:space="preserve">STEP 1 — INPUTS</t>
  </si>
  <si>
    <t xml:space="preserve">Shift duration (minutes)</t>
  </si>
  <si>
    <t xml:space="preserve">Total paid shift time — e.g. 8h = 480 min</t>
  </si>
  <si>
    <t xml:space="preserve">Planned breaks (minutes)</t>
  </si>
  <si>
    <t xml:space="preserve">Lunch + scheduled breaks</t>
  </si>
  <si>
    <t xml:space="preserve">Planned maintenance (minutes)</t>
  </si>
  <si>
    <t xml:space="preserve">Scheduled PM if any during shift</t>
  </si>
  <si>
    <t xml:space="preserve">Unplanned stops (minutes)</t>
  </si>
  <si>
    <t xml:space="preserve">Breakdowns, material waits, changeovers that ran over</t>
  </si>
  <si>
    <t xml:space="preserve">Ideal cycle time (seconds/unit)</t>
  </si>
  <si>
    <t xml:space="preserve">Fastest possible cycle — from machine spec or best observed run</t>
  </si>
  <si>
    <t xml:space="preserve">Total units produced</t>
  </si>
  <si>
    <t xml:space="preserve">Total count including good and rejected units</t>
  </si>
  <si>
    <t xml:space="preserve">Rejected/rework units</t>
  </si>
  <si>
    <t xml:space="preserve">Defects, scrap, and units needing rework</t>
  </si>
  <si>
    <t xml:space="preserve">STEP 2 — AUTO-CALCULATED VALUES</t>
  </si>
  <si>
    <t xml:space="preserve">Planned Production Time (min)</t>
  </si>
  <si>
    <t xml:space="preserve">Shift duration minus planned stops</t>
  </si>
  <si>
    <t xml:space="preserve">Run Time (min)</t>
  </si>
  <si>
    <t xml:space="preserve">Planned production time minus unplanned stops</t>
  </si>
  <si>
    <t xml:space="preserve">Good Units</t>
  </si>
  <si>
    <t xml:space="preserve">Total produced minus rejects</t>
  </si>
  <si>
    <t xml:space="preserve">Ideal Production in Run Time</t>
  </si>
  <si>
    <t xml:space="preserve">How many units the machine could produce at ideal speed</t>
  </si>
  <si>
    <t xml:space="preserve">STEP 3 — YOUR OEE SCORE</t>
  </si>
  <si>
    <t xml:space="preserve">Run Time ÷ Planned Production Time</t>
  </si>
  <si>
    <t xml:space="preserve">(Units × Ideal Cycle Time) ÷ Run Time</t>
  </si>
  <si>
    <t xml:space="preserve">Good Units ÷ Total Units</t>
  </si>
  <si>
    <t xml:space="preserve">OEE</t>
  </si>
  <si>
    <t xml:space="preserve">Availability × Performance × Quality</t>
  </si>
  <si>
    <t xml:space="preserve">STEP 4 — WHAT YOUR SCORE MEANS</t>
  </si>
  <si>
    <t xml:space="preserve">Your Score Level</t>
  </si>
  <si>
    <t xml:space="preserve">World-class = 85%+ | Average = 60-65% | Below 65% = significant improvement available</t>
  </si>
  <si>
    <t xml:space="preserve">Lost Capacity</t>
  </si>
  <si>
    <t xml:space="preserve">Of your theoretical capacity was lost during this shift</t>
  </si>
  <si>
    <t xml:space="preserve">WHERE YOUR CAPACITY WENT</t>
  </si>
  <si>
    <t xml:space="preserve">Availability loss (stops)</t>
  </si>
  <si>
    <t xml:space="preserve">Target: TPM + preventive maintenance + SMED for changeovers</t>
  </si>
  <si>
    <t xml:space="preserve">Performance loss (slow cycles)</t>
  </si>
  <si>
    <t xml:space="preserve">Target: Kaizen, line balancing, micro-stop elimination</t>
  </si>
  <si>
    <t xml:space="preserve">Quality loss (defects)</t>
  </si>
  <si>
    <t xml:space="preserve">Target: SPC, poka-yoke, in-line quality control</t>
  </si>
  <si>
    <t xml:space="preserve">WANT TO MEASURE YOUR REAL OEE AUTOMATICALLY?</t>
  </si>
  <si>
    <t xml:space="preserve">Manual calculation misses micro-stops under 5 min (8-15% of production time).</t>
  </si>
  <si>
    <t xml:space="preserve">TeepTrak IoT sensors capture every event automatically. Free 48h POC on your lines.</t>
  </si>
  <si>
    <t xml:space="preserve">teeptrak.com/en/request-a-demo/</t>
  </si>
  <si>
    <t xml:space="preserve">Weekly OEE Tracker — 7-Day Trend</t>
  </si>
  <si>
    <t xml:space="preserve">Fill the YELLOW cells for each day. Weekly OEE and trend auto-calculate.</t>
  </si>
  <si>
    <t xml:space="preserve">Metric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</si>
  <si>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</si>
  <si>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</si>
  <si>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</si>
  <si>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</si>
  <si>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</si>
  <si>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</si>
  <si>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</si>
  <si>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Weekly Total</t>
  </si>
  <si>
    <t xml:space="preserve">Weekly Avg</t>
  </si>
  <si>
    <t xml:space="preserve">Unplanned stops (min)</t>
  </si>
  <si>
    <t xml:space="preserve">Ideal cycle time (sec/unit)</t>
  </si>
  <si>
    <t xml:space="preserve">Rejected units</t>
  </si>
  <si>
    <t xml:space="preserve">OEE BREAKDOWN</t>
  </si>
  <si>
    <t xml:space="preserve">TREND INSIGHTS</t>
  </si>
  <si>
    <t xml:space="preserve">Best day (OEE):</t>
  </si>
  <si>
    <t xml:space="preserve"> ← replicate this day's conditions</t>
  </si>
  <si>
    <t xml:space="preserve">Worst day (OEE):</t>
  </si>
  <si>
    <t xml:space="preserve"> ← investigate what went wrong this day</t>
  </si>
  <si>
    <t xml:space="preserve">WEEKLY CAPACITY LOSS ESTIMATE</t>
  </si>
  <si>
    <t xml:space="preserve">Hourly added value (€/h)</t>
  </si>
  <si>
    <t xml:space="preserve">← enter your line's hourly added value</t>
  </si>
  <si>
    <t xml:space="preserve">Total run time this week (hours)</t>
  </si>
  <si>
    <t xml:space="preserve">Weekly capacity lost (€)</t>
  </si>
  <si>
    <t xml:space="preserve">← multiply by 52 for annual loss. This is recoverable capacity.</t>
  </si>
  <si>
    <t xml:space="preserve">Six Big Losses — Production Capacity Diagnosis</t>
  </si>
  <si>
    <t xml:space="preserve">Categorize your losses by root cause. Target the biggest one first.</t>
  </si>
  <si>
    <t xml:space="preserve">Category</t>
  </si>
  <si>
    <t xml:space="preserve">OEE Component</t>
  </si>
  <si>
    <t xml:space="preserve">Your Time Lost (min/shift)</t>
  </si>
  <si>
    <t xml:space="preserve">% of Shift</t>
  </si>
  <si>
    <t xml:space="preserve">Priority</t>
  </si>
  <si>
    <t xml:space="preserve">Improvement Method</t>
  </si>
  <si>
    <t xml:space="preserve">Shift duration (min) →</t>
  </si>
  <si>
    <t xml:space="preserve">← enter your shift duration</t>
  </si>
  <si>
    <t xml:space="preserve">1. Equipment Failure (Breakdowns)</t>
  </si>
  <si>
    <t xml:space="preserve">Preventive maintenance + TPM + condition monitoring</t>
  </si>
  <si>
    <t xml:space="preserve">2. Setup &amp; Changeover</t>
  </si>
  <si>
    <t xml:space="preserve">SMED — Single-Minute Exchange of Die methodology</t>
  </si>
  <si>
    <t xml:space="preserve">3. Idling &amp; Minor Stops (&lt;5min)</t>
  </si>
  <si>
    <t xml:space="preserve">Root cause analysis + Kaizen — often invisible to manual tracking</t>
  </si>
  <si>
    <t xml:space="preserve">4. Reduced Speed</t>
  </si>
  <si>
    <t xml:space="preserve">Line balancing + operator training + machine tuning</t>
  </si>
  <si>
    <t xml:space="preserve">5. Process Defects</t>
  </si>
  <si>
    <t xml:space="preserve">SPC — Statistical Process Control + poka-yoke error proofing</t>
  </si>
  <si>
    <t xml:space="preserve">6. Startup Losses</t>
  </si>
  <si>
    <t xml:space="preserve">Standardize startup procedures + parameter recording</t>
  </si>
  <si>
    <t xml:space="preserve">TOTAL LOST TIME</t>
  </si>
  <si>
    <t xml:space="preserve">of total shift time lost</t>
  </si>
  <si>
    <t xml:space="preserve">PARETO — YOUR #1 PRIORITY</t>
  </si>
  <si>
    <t xml:space="preserve">Your biggest loss category:</t>
  </si>
  <si>
    <t xml:space="preserve">Time lost per shift:</t>
  </si>
  <si>
    <t xml:space="preserve">minutes</t>
  </si>
  <si>
    <t xml:space="preserve">Annual impact (@200 shifts/year):</t>
  </si>
  <si>
    <t xml:space="preserve">hours/year of recoverable capacity</t>
  </si>
  <si>
    <t xml:space="preserve">Recommended method:</t>
  </si>
  <si>
    <t xml:space="preserve">KEY INSIGHT</t>
  </si>
  <si>
    <t xml:space="preserve">Category 3 — Idling and Minor Stops — is typically the LARGEST hidden loss</t>
  </si>
  <si>
    <t xml:space="preserve">and the one manual tracking ALWAYS underestimates. Stops under 5 minutes are never logged by</t>
  </si>
  <si>
    <t xml:space="preserve">operators — yet they represent 8-15% of production time on most lines. Only automated IoT sensors capture them.</t>
  </si>
  <si>
    <t xml:space="preserve">Measure your real micro-stops in 48h with TeepTrak — free POC</t>
  </si>
  <si>
    <t xml:space="preserve">Target Calculator — What If You Improved Your OEE?</t>
  </si>
  <si>
    <t xml:space="preserve">Set a target OEE and see the financial impact before investing in any improvement program.</t>
  </si>
  <si>
    <t xml:space="preserve">CURRENT SITUATION</t>
  </si>
  <si>
    <t xml:space="preserve">Current OEE (%)</t>
  </si>
  <si>
    <t xml:space="preserve">Your measured OEE today</t>
  </si>
  <si>
    <t xml:space="preserve">Hourly added value (€/hour)</t>
  </si>
  <si>
    <t xml:space="preserve">How much €/hour the line produces when running</t>
  </si>
  <si>
    <t xml:space="preserve">Annual running hours</t>
  </si>
  <si>
    <t xml:space="preserve">Production hours per year (typical: 4000-5000)</t>
  </si>
  <si>
    <t xml:space="preserve">Current annual production value</t>
  </si>
  <si>
    <t xml:space="preserve">TARGET SCENARIO</t>
  </si>
  <si>
    <t xml:space="preserve">Target OEE (%)</t>
  </si>
  <si>
    <t xml:space="preserve">Enter your realistic target OEE</t>
  </si>
  <si>
    <t xml:space="preserve">OEE gap to close</t>
  </si>
  <si>
    <t xml:space="preserve">Points of OEE to improve</t>
  </si>
  <si>
    <t xml:space="preserve">Projected annual production value</t>
  </si>
  <si>
    <t xml:space="preserve">ANNUAL VALUE OF IMPROVEMENT</t>
  </si>
  <si>
    <t xml:space="preserve">Recoverable capacity per year on this line</t>
  </si>
  <si>
    <t xml:space="preserve">Value per OEE point gained</t>
  </si>
  <si>
    <t xml:space="preserve">Each OEE percentage point is worth this annually</t>
  </si>
  <si>
    <t xml:space="preserve">SCENARIO MATRIX — IF YOU IMPROVED OEE FROM CURRENT TO:</t>
  </si>
  <si>
    <t xml:space="preserve">Target OEE</t>
  </si>
  <si>
    <t xml:space="preserve">Improvement (pts)</t>
  </si>
  <si>
    <t xml:space="preserve">Annual Value Gained</t>
  </si>
  <si>
    <t xml:space="preserve">Level</t>
  </si>
  <si>
    <t xml:space="preserve">Modest</t>
  </si>
  <si>
    <t xml:space="preserve">Achievable</t>
  </si>
  <si>
    <t xml:space="preserve">Strong</t>
  </si>
  <si>
    <t xml:space="preserve">World-class</t>
  </si>
  <si>
    <t xml:space="preserve">Elite</t>
  </si>
  <si>
    <t xml:space="preserve">NEXT STEP: MEASURE YOUR REAL OEE</t>
  </si>
  <si>
    <t xml:space="preserve">Before committing to improvement investment, know your real OEE (not the manual estimate).</t>
  </si>
  <si>
    <t xml:space="preserve">TeepTrak IoT sensors give you the exact baseline in 48 hours — free proof of concept.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</si>
</sst>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%"/>
    <numFmt numFmtId="167" formatCode="0.0"/>
    <numFmt numFmtId="168" formatCode="\€#,##0"/>
    <numFmt numFmtId="169" formatCode="#,##0.0"/>
    <numFmt numFmtId="170" formatCode="#,##0"/>
  </numFmts>
  <fonts count="4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B352C"/>
      <name val="Arial"/>
      <family val="0"/>
      <charset val="1"/>
    </font>
    <font>
      <i val="true"/>
      <sz val="12"/>
      <color rgb="FF232120"/>
      <name val="Arial"/>
      <family val="0"/>
      <charset val="1"/>
    </font>
    <font>
      <b val="true"/>
      <sz val="14"/>
      <color rgb="FF232120"/>
      <name val="Arial"/>
      <family val="0"/>
      <charset val="1"/>
    </font>
    <font>
      <b val="true"/>
      <sz val="11"/>
      <color rgb="FFEB352C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232120"/>
      <name val="Arial"/>
      <family val="0"/>
      <charset val="1"/>
    </font>
    <font>
      <b val="true"/>
      <sz val="13"/>
      <color rgb="FFEB352C"/>
      <name val="Arial"/>
      <family val="0"/>
      <charset val="1"/>
    </font>
    <font>
      <sz val="10"/>
      <color rgb="FF555555"/>
      <name val="Arial"/>
      <family val="0"/>
      <charset val="1"/>
    </font>
    <font>
      <i val="true"/>
      <sz val="10"/>
      <color rgb="FF232120"/>
      <name val="Arial"/>
      <family val="0"/>
      <charset val="1"/>
    </font>
    <font>
      <b val="true"/>
      <sz val="14"/>
      <color rgb="FFEB352C"/>
      <name val="Arial"/>
      <family val="0"/>
      <charset val="1"/>
    </font>
    <font>
      <b val="true"/>
      <sz val="12"/>
      <color rgb="FFEB352C"/>
      <name val="Arial"/>
      <family val="0"/>
      <charset val="1"/>
    </font>
    <font>
      <sz val="10"/>
      <name val="Arial"/>
      <family val="0"/>
      <charset val="1"/>
    </font>
    <font>
      <b val="true"/>
      <u val="single"/>
      <sz val="10"/>
      <color rgb="FFEB352C"/>
      <name val="Arial"/>
      <family val="0"/>
      <charset val="1"/>
    </font>
    <font>
      <b val="true"/>
      <sz val="18"/>
      <color rgb="FFEB352C"/>
      <name val="Arial"/>
      <family val="0"/>
      <charset val="1"/>
    </font>
    <font>
      <i val="true"/>
      <sz val="11"/>
      <color rgb="FF23212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b val="true"/>
      <sz val="12"/>
      <color rgb="FF23212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u val="single"/>
      <sz val="11"/>
      <color rgb="FFEB352C"/>
      <name val="Arial"/>
      <family val="0"/>
      <charset val="1"/>
    </font>
    <font>
      <sz val="10"/>
      <name val="Arial"/>
      <family val="2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EB352C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i val="true"/>
      <sz val="10"/>
      <color rgb="FFEB352C"/>
      <name val="Arial"/>
      <family val="0"/>
      <charset val="1"/>
    </font>
    <font>
      <i val="true"/>
      <sz val="10"/>
      <color rgb="FF0066CC"/>
      <name val="Arial"/>
      <family val="0"/>
      <charset val="1"/>
    </font>
    <font>
      <i val="true"/>
      <sz val="10"/>
      <color rgb="FF008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4F4F4"/>
        <bgColor rgb="FFFFFFFF"/>
      </patternFill>
    </fill>
    <fill>
      <patternFill patternType="solid">
        <fgColor rgb="FF232120"/>
        <bgColor rgb="FF333300"/>
      </patternFill>
    </fill>
    <fill>
      <patternFill patternType="solid">
        <fgColor rgb="FFFFF3CD"/>
        <bgColor rgb="FFFFE5E3"/>
      </patternFill>
    </fill>
    <fill>
      <patternFill patternType="solid">
        <fgColor rgb="FFEB352C"/>
        <bgColor rgb="FFFF0000"/>
      </patternFill>
    </fill>
    <fill>
      <patternFill patternType="solid">
        <fgColor rgb="FFFFE5E3"/>
        <bgColor rgb="FFE8E8E8"/>
      </patternFill>
    </fill>
    <fill>
      <patternFill patternType="solid">
        <fgColor rgb="FFE8E8E8"/>
        <bgColor rgb="FFF4F4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E5E3"/>
      <rgbColor rgb="FF3366FF"/>
      <rgbColor rgb="FF33CCCC"/>
      <rgbColor rgb="FF99CC00"/>
      <rgbColor rgb="FFFFCC00"/>
      <rgbColor rgb="FFFF9900"/>
      <rgbColor rgb="FFEB352C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2321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teeptrak.com/en/request-a-demo/" TargetMode="Externa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teeptrak.com/en/request-a-demo/" TargetMode="Externa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s://teeptrak.com/en/request-a-demo/" TargetMode="Externa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0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7.25" hidden="false" customHeight="true" outlineLevel="0" collapsed="false">
      <c r="A4" s="4" t="s">
        <v>2</v>
      </c>
      <c r="B4" s="4"/>
      <c r="C4" s="4"/>
      <c r="D4" s="4"/>
      <c r="E4" s="4"/>
      <c r="F4" s="4"/>
    </row>
    <row r="6" customFormat="false" ht="15" hidden="false" customHeight="true" outlineLevel="0" collapsed="false">
      <c r="A6" s="5" t="s">
        <v>3</v>
      </c>
      <c r="B6" s="6" t="s">
        <v>4</v>
      </c>
      <c r="C6" s="7" t="s">
        <v>5</v>
      </c>
      <c r="D6" s="7"/>
      <c r="E6" s="7"/>
      <c r="F6" s="7"/>
    </row>
    <row r="7" customFormat="false" ht="15" hidden="false" customHeight="true" outlineLevel="0" collapsed="false">
      <c r="A7" s="5" t="s">
        <v>6</v>
      </c>
      <c r="B7" s="6" t="s">
        <v>7</v>
      </c>
      <c r="C7" s="7" t="s">
        <v>8</v>
      </c>
      <c r="D7" s="7"/>
      <c r="E7" s="7"/>
      <c r="F7" s="7"/>
    </row>
    <row r="8" customFormat="false" ht="15" hidden="false" customHeight="true" outlineLevel="0" collapsed="false">
      <c r="A8" s="5" t="s">
        <v>9</v>
      </c>
      <c r="B8" s="6" t="s">
        <v>10</v>
      </c>
      <c r="C8" s="7" t="s">
        <v>11</v>
      </c>
      <c r="D8" s="7"/>
      <c r="E8" s="7"/>
      <c r="F8" s="7"/>
    </row>
    <row r="9" customFormat="false" ht="15" hidden="false" customHeight="true" outlineLevel="0" collapsed="false">
      <c r="A9" s="5" t="s">
        <v>12</v>
      </c>
      <c r="B9" s="6" t="s">
        <v>13</v>
      </c>
      <c r="C9" s="7" t="s">
        <v>14</v>
      </c>
      <c r="D9" s="7"/>
      <c r="E9" s="7"/>
      <c r="F9" s="7"/>
    </row>
    <row r="10" customFormat="false" ht="15" hidden="false" customHeight="true" outlineLevel="0" collapsed="false">
      <c r="A10" s="5" t="s">
        <v>15</v>
      </c>
      <c r="B10" s="6" t="s">
        <v>16</v>
      </c>
      <c r="C10" s="7" t="s">
        <v>17</v>
      </c>
      <c r="D10" s="7"/>
      <c r="E10" s="7"/>
      <c r="F10" s="7"/>
    </row>
    <row r="12" customFormat="false" ht="17.25" hidden="false" customHeight="true" outlineLevel="0" collapsed="false">
      <c r="A12" s="4" t="s">
        <v>18</v>
      </c>
      <c r="B12" s="4"/>
      <c r="C12" s="4"/>
      <c r="D12" s="4"/>
      <c r="E12" s="4"/>
      <c r="F12" s="4"/>
    </row>
    <row r="14" customFormat="false" ht="15.75" hidden="false" customHeight="true" outlineLevel="0" collapsed="false">
      <c r="A14" s="8" t="s">
        <v>19</v>
      </c>
      <c r="B14" s="8"/>
      <c r="C14" s="8"/>
      <c r="D14" s="8"/>
      <c r="E14" s="8"/>
      <c r="F14" s="8"/>
    </row>
    <row r="16" customFormat="false" ht="15" hidden="false" customHeight="true" outlineLevel="0" collapsed="false">
      <c r="A16" s="6" t="s">
        <v>20</v>
      </c>
      <c r="B16" s="9" t="s">
        <v>21</v>
      </c>
      <c r="C16" s="9"/>
      <c r="D16" s="9"/>
      <c r="E16" s="10" t="s">
        <v>22</v>
      </c>
      <c r="F16" s="10"/>
    </row>
    <row r="17" customFormat="false" ht="15" hidden="false" customHeight="true" outlineLevel="0" collapsed="false">
      <c r="A17" s="6" t="s">
        <v>23</v>
      </c>
      <c r="B17" s="9" t="s">
        <v>24</v>
      </c>
      <c r="C17" s="9"/>
      <c r="D17" s="9"/>
      <c r="E17" s="10" t="s">
        <v>25</v>
      </c>
      <c r="F17" s="10"/>
    </row>
    <row r="18" customFormat="false" ht="15" hidden="false" customHeight="true" outlineLevel="0" collapsed="false">
      <c r="A18" s="6" t="s">
        <v>26</v>
      </c>
      <c r="B18" s="9" t="s">
        <v>27</v>
      </c>
      <c r="C18" s="9"/>
      <c r="D18" s="9"/>
      <c r="E18" s="10" t="s">
        <v>28</v>
      </c>
      <c r="F18" s="10"/>
    </row>
    <row r="21" customFormat="false" ht="17.25" hidden="false" customHeight="true" outlineLevel="0" collapsed="false">
      <c r="A21" s="4" t="s">
        <v>29</v>
      </c>
      <c r="B21" s="4"/>
      <c r="C21" s="4"/>
      <c r="D21" s="4"/>
      <c r="E21" s="4"/>
      <c r="F21" s="4"/>
    </row>
    <row r="23" customFormat="false" ht="17.25" hidden="false" customHeight="true" outlineLevel="0" collapsed="false">
      <c r="A23" s="6" t="s">
        <v>30</v>
      </c>
      <c r="B23" s="11" t="s">
        <v>31</v>
      </c>
      <c r="C23" s="10" t="s">
        <v>32</v>
      </c>
      <c r="D23" s="10"/>
      <c r="E23" s="10"/>
      <c r="F23" s="10"/>
    </row>
    <row r="24" customFormat="false" ht="17.25" hidden="false" customHeight="true" outlineLevel="0" collapsed="false">
      <c r="A24" s="6" t="s">
        <v>33</v>
      </c>
      <c r="B24" s="11" t="s">
        <v>34</v>
      </c>
      <c r="C24" s="10" t="s">
        <v>35</v>
      </c>
      <c r="D24" s="10"/>
      <c r="E24" s="10"/>
      <c r="F24" s="10"/>
    </row>
    <row r="25" customFormat="false" ht="17.25" hidden="false" customHeight="true" outlineLevel="0" collapsed="false">
      <c r="A25" s="6" t="s">
        <v>36</v>
      </c>
      <c r="B25" s="11" t="s">
        <v>37</v>
      </c>
      <c r="C25" s="10" t="s">
        <v>38</v>
      </c>
      <c r="D25" s="10"/>
      <c r="E25" s="10"/>
      <c r="F25" s="10"/>
    </row>
    <row r="28" customFormat="false" ht="15" hidden="false" customHeight="true" outlineLevel="0" collapsed="false">
      <c r="A28" s="12" t="s">
        <v>39</v>
      </c>
      <c r="B28" s="12"/>
      <c r="C28" s="12"/>
      <c r="D28" s="12"/>
      <c r="E28" s="12"/>
      <c r="F28" s="12"/>
    </row>
    <row r="29" customFormat="false" ht="15" hidden="false" customHeight="true" outlineLevel="0" collapsed="false">
      <c r="A29" s="13" t="s">
        <v>40</v>
      </c>
      <c r="B29" s="13"/>
      <c r="C29" s="13"/>
      <c r="D29" s="13"/>
      <c r="E29" s="13"/>
      <c r="F29" s="13"/>
    </row>
    <row r="30" customFormat="false" ht="15" hidden="false" customHeight="true" outlineLevel="0" collapsed="false">
      <c r="A30" s="13" t="s">
        <v>41</v>
      </c>
      <c r="B30" s="13"/>
      <c r="C30" s="13"/>
      <c r="D30" s="13"/>
      <c r="E30" s="13"/>
      <c r="F30" s="13"/>
    </row>
    <row r="31" customFormat="false" ht="15" hidden="false" customHeight="true" outlineLevel="0" collapsed="false">
      <c r="A31" s="14" t="s">
        <v>42</v>
      </c>
      <c r="B31" s="14"/>
      <c r="C31" s="14"/>
      <c r="D31" s="14"/>
      <c r="E31" s="14"/>
      <c r="F31" s="14"/>
    </row>
  </sheetData>
  <mergeCells count="24">
    <mergeCell ref="A1:F1"/>
    <mergeCell ref="A2:F2"/>
    <mergeCell ref="A4:F4"/>
    <mergeCell ref="C6:F6"/>
    <mergeCell ref="C7:F7"/>
    <mergeCell ref="C8:F8"/>
    <mergeCell ref="C9:F9"/>
    <mergeCell ref="C10:F10"/>
    <mergeCell ref="A12:F12"/>
    <mergeCell ref="A14:F14"/>
    <mergeCell ref="B16:D16"/>
    <mergeCell ref="E16:F16"/>
    <mergeCell ref="B17:D17"/>
    <mergeCell ref="E17:F17"/>
    <mergeCell ref="B18:D18"/>
    <mergeCell ref="E18:F18"/>
    <mergeCell ref="A21:F21"/>
    <mergeCell ref="C23:F23"/>
    <mergeCell ref="C24:F24"/>
    <mergeCell ref="C25:F25"/>
    <mergeCell ref="A28:F28"/>
    <mergeCell ref="A29:F29"/>
    <mergeCell ref="A30:F30"/>
    <mergeCell ref="A31:F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20"/>
    <col collapsed="false" customWidth="true" hidden="false" outlineLevel="0" max="4" min="3" style="1" width="30"/>
  </cols>
  <sheetData>
    <row r="1" customFormat="false" ht="21.75" hidden="false" customHeight="true" outlineLevel="0" collapsed="false">
      <c r="A1" s="15" t="s">
        <v>43</v>
      </c>
      <c r="B1" s="15"/>
      <c r="C1" s="15"/>
      <c r="D1" s="15"/>
    </row>
    <row r="2" customFormat="false" ht="15" hidden="false" customHeight="true" outlineLevel="0" collapsed="false">
      <c r="A2" s="16" t="s">
        <v>44</v>
      </c>
      <c r="B2" s="16"/>
      <c r="C2" s="16"/>
      <c r="D2" s="16"/>
    </row>
    <row r="4" customFormat="false" ht="15.75" hidden="false" customHeight="true" outlineLevel="0" collapsed="false">
      <c r="A4" s="17" t="s">
        <v>45</v>
      </c>
      <c r="B4" s="17"/>
      <c r="C4" s="17"/>
      <c r="D4" s="17"/>
    </row>
    <row r="5" customFormat="false" ht="15" hidden="false" customHeight="true" outlineLevel="0" collapsed="false">
      <c r="A5" s="18" t="s">
        <v>46</v>
      </c>
      <c r="B5" s="19" t="n">
        <v>480</v>
      </c>
      <c r="C5" s="20" t="s">
        <v>47</v>
      </c>
      <c r="D5" s="20"/>
    </row>
    <row r="6" customFormat="false" ht="15" hidden="false" customHeight="true" outlineLevel="0" collapsed="false">
      <c r="A6" s="18" t="s">
        <v>48</v>
      </c>
      <c r="B6" s="19" t="n">
        <v>30</v>
      </c>
      <c r="C6" s="20" t="s">
        <v>49</v>
      </c>
      <c r="D6" s="20"/>
    </row>
    <row r="7" customFormat="false" ht="15" hidden="false" customHeight="true" outlineLevel="0" collapsed="false">
      <c r="A7" s="18" t="s">
        <v>50</v>
      </c>
      <c r="B7" s="19" t="n">
        <v>15</v>
      </c>
      <c r="C7" s="20" t="s">
        <v>51</v>
      </c>
      <c r="D7" s="20"/>
    </row>
    <row r="8" customFormat="false" ht="15" hidden="false" customHeight="true" outlineLevel="0" collapsed="false">
      <c r="A8" s="18" t="s">
        <v>52</v>
      </c>
      <c r="B8" s="19" t="n">
        <v>52</v>
      </c>
      <c r="C8" s="20" t="s">
        <v>53</v>
      </c>
      <c r="D8" s="20"/>
    </row>
    <row r="9" customFormat="false" ht="15" hidden="false" customHeight="true" outlineLevel="0" collapsed="false">
      <c r="A9" s="18" t="s">
        <v>54</v>
      </c>
      <c r="B9" s="19" t="n">
        <v>6</v>
      </c>
      <c r="C9" s="20" t="s">
        <v>55</v>
      </c>
      <c r="D9" s="20"/>
    </row>
    <row r="10" customFormat="false" ht="15" hidden="false" customHeight="true" outlineLevel="0" collapsed="false">
      <c r="A10" s="18" t="s">
        <v>56</v>
      </c>
      <c r="B10" s="19" t="n">
        <v>3680</v>
      </c>
      <c r="C10" s="20" t="s">
        <v>57</v>
      </c>
      <c r="D10" s="20"/>
    </row>
    <row r="11" customFormat="false" ht="15" hidden="false" customHeight="true" outlineLevel="0" collapsed="false">
      <c r="A11" s="18" t="s">
        <v>58</v>
      </c>
      <c r="B11" s="19" t="n">
        <v>165</v>
      </c>
      <c r="C11" s="20" t="s">
        <v>59</v>
      </c>
      <c r="D11" s="20"/>
    </row>
    <row r="13" customFormat="false" ht="15.75" hidden="false" customHeight="true" outlineLevel="0" collapsed="false">
      <c r="A13" s="17" t="s">
        <v>60</v>
      </c>
      <c r="B13" s="17"/>
      <c r="C13" s="17"/>
      <c r="D13" s="17"/>
    </row>
    <row r="14" customFormat="false" ht="15" hidden="false" customHeight="true" outlineLevel="0" collapsed="false">
      <c r="A14" s="18" t="s">
        <v>61</v>
      </c>
      <c r="B14" s="21" t="n">
        <f aca="false">B5-B6-B7</f>
        <v>435</v>
      </c>
      <c r="C14" s="20" t="s">
        <v>62</v>
      </c>
      <c r="D14" s="20"/>
    </row>
    <row r="15" customFormat="false" ht="15" hidden="false" customHeight="true" outlineLevel="0" collapsed="false">
      <c r="A15" s="18" t="s">
        <v>63</v>
      </c>
      <c r="B15" s="21" t="n">
        <f aca="false">B14-B8</f>
        <v>383</v>
      </c>
      <c r="C15" s="20" t="s">
        <v>64</v>
      </c>
      <c r="D15" s="20"/>
    </row>
    <row r="16" customFormat="false" ht="15" hidden="false" customHeight="true" outlineLevel="0" collapsed="false">
      <c r="A16" s="18" t="s">
        <v>65</v>
      </c>
      <c r="B16" s="21" t="n">
        <f aca="false">B10-B11</f>
        <v>3515</v>
      </c>
      <c r="C16" s="20" t="s">
        <v>66</v>
      </c>
      <c r="D16" s="20"/>
    </row>
    <row r="17" customFormat="false" ht="15" hidden="false" customHeight="true" outlineLevel="0" collapsed="false">
      <c r="A17" s="18" t="s">
        <v>67</v>
      </c>
      <c r="B17" s="21" t="n">
        <f aca="false">ROUND((B15*60)/B9, 0)</f>
        <v>3830</v>
      </c>
      <c r="C17" s="20" t="s">
        <v>68</v>
      </c>
      <c r="D17" s="20"/>
    </row>
    <row r="19" customFormat="false" ht="15.75" hidden="false" customHeight="true" outlineLevel="0" collapsed="false">
      <c r="A19" s="22" t="s">
        <v>69</v>
      </c>
      <c r="B19" s="22"/>
      <c r="C19" s="22"/>
      <c r="D19" s="22"/>
    </row>
    <row r="20" customFormat="false" ht="17.25" hidden="false" customHeight="true" outlineLevel="0" collapsed="false">
      <c r="A20" s="23" t="s">
        <v>20</v>
      </c>
      <c r="B20" s="24" t="n">
        <f aca="false">B15/B14</f>
        <v>0.880459770114943</v>
      </c>
      <c r="C20" s="25" t="s">
        <v>70</v>
      </c>
      <c r="D20" s="25"/>
    </row>
    <row r="21" customFormat="false" ht="17.25" hidden="false" customHeight="true" outlineLevel="0" collapsed="false">
      <c r="A21" s="23" t="s">
        <v>23</v>
      </c>
      <c r="B21" s="24" t="n">
        <f aca="false">(B10*B9)/(B15*60)</f>
        <v>0.960835509138381</v>
      </c>
      <c r="C21" s="25" t="s">
        <v>71</v>
      </c>
      <c r="D21" s="25"/>
    </row>
    <row r="22" customFormat="false" ht="17.25" hidden="false" customHeight="true" outlineLevel="0" collapsed="false">
      <c r="A22" s="23" t="s">
        <v>26</v>
      </c>
      <c r="B22" s="24" t="n">
        <f aca="false">B16/B10</f>
        <v>0.955163043478261</v>
      </c>
      <c r="C22" s="25" t="s">
        <v>72</v>
      </c>
      <c r="D22" s="25"/>
    </row>
    <row r="24" customFormat="false" ht="45" hidden="false" customHeight="true" outlineLevel="0" collapsed="false">
      <c r="A24" s="26" t="s">
        <v>73</v>
      </c>
      <c r="B24" s="27" t="n">
        <f aca="false">B20*B21*B22</f>
        <v>0.808045977011494</v>
      </c>
      <c r="C24" s="28" t="s">
        <v>74</v>
      </c>
      <c r="D24" s="28"/>
    </row>
    <row r="26" customFormat="false" ht="15.75" hidden="false" customHeight="true" outlineLevel="0" collapsed="false">
      <c r="A26" s="17" t="s">
        <v>75</v>
      </c>
      <c r="B26" s="17"/>
      <c r="C26" s="17"/>
      <c r="D26" s="17"/>
    </row>
    <row r="27" customFormat="false" ht="15" hidden="false" customHeight="true" outlineLevel="0" collapsed="false">
      <c r="A27" s="29" t="s">
        <v>76</v>
      </c>
      <c r="B27" s="30" t="str">
        <f aca="false">IF(B24&gt;=0.85,"World-class",IF(B24&gt;=0.7,"Above average",IF(B24&gt;=0.6,"Typical",IF(B24&gt;=0.4,"Below average","Poor"))))</f>
        <v>Above average</v>
      </c>
      <c r="C27" s="20" t="s">
        <v>77</v>
      </c>
      <c r="D27" s="20"/>
    </row>
    <row r="28" customFormat="false" ht="15" hidden="false" customHeight="true" outlineLevel="0" collapsed="false">
      <c r="A28" s="29" t="s">
        <v>78</v>
      </c>
      <c r="B28" s="31" t="n">
        <f aca="false">1-B24</f>
        <v>0.191954022988506</v>
      </c>
      <c r="C28" s="20" t="s">
        <v>79</v>
      </c>
      <c r="D28" s="20"/>
    </row>
    <row r="30" customFormat="false" ht="15" hidden="false" customHeight="true" outlineLevel="0" collapsed="false">
      <c r="A30" s="32" t="s">
        <v>80</v>
      </c>
      <c r="B30" s="32"/>
      <c r="C30" s="32"/>
      <c r="D30" s="32"/>
    </row>
    <row r="31" customFormat="false" ht="15" hidden="false" customHeight="true" outlineLevel="0" collapsed="false">
      <c r="A31" s="33" t="s">
        <v>81</v>
      </c>
      <c r="B31" s="34" t="n">
        <f aca="false">1-B20</f>
        <v>0.119540229885058</v>
      </c>
      <c r="C31" s="35" t="s">
        <v>82</v>
      </c>
      <c r="D31" s="35"/>
    </row>
    <row r="32" customFormat="false" ht="15" hidden="false" customHeight="true" outlineLevel="0" collapsed="false">
      <c r="A32" s="33" t="s">
        <v>83</v>
      </c>
      <c r="B32" s="34" t="n">
        <f aca="false">1-B21</f>
        <v>0.0391644908616188</v>
      </c>
      <c r="C32" s="35" t="s">
        <v>84</v>
      </c>
      <c r="D32" s="35"/>
    </row>
    <row r="33" customFormat="false" ht="15" hidden="false" customHeight="true" outlineLevel="0" collapsed="false">
      <c r="A33" s="33" t="s">
        <v>85</v>
      </c>
      <c r="B33" s="34" t="n">
        <f aca="false">1-B22</f>
        <v>0.0448369565217391</v>
      </c>
      <c r="C33" s="35" t="s">
        <v>86</v>
      </c>
      <c r="D33" s="35"/>
    </row>
    <row r="36" customFormat="false" ht="24.75" hidden="false" customHeight="true" outlineLevel="0" collapsed="false">
      <c r="A36" s="36" t="s">
        <v>87</v>
      </c>
      <c r="B36" s="36"/>
      <c r="C36" s="36"/>
      <c r="D36" s="36"/>
    </row>
    <row r="37" customFormat="false" ht="15" hidden="false" customHeight="true" outlineLevel="0" collapsed="false">
      <c r="A37" s="13" t="s">
        <v>88</v>
      </c>
      <c r="B37" s="13"/>
      <c r="C37" s="13"/>
      <c r="D37" s="13"/>
    </row>
    <row r="38" customFormat="false" ht="15" hidden="false" customHeight="true" outlineLevel="0" collapsed="false">
      <c r="A38" s="13" t="s">
        <v>89</v>
      </c>
      <c r="B38" s="13"/>
      <c r="C38" s="13"/>
      <c r="D38" s="13"/>
    </row>
    <row r="39" customFormat="false" ht="13.5" hidden="false" customHeight="true" outlineLevel="0" collapsed="false">
      <c r="A39" s="37" t="s">
        <v>90</v>
      </c>
      <c r="B39" s="37"/>
      <c r="C39" s="37"/>
      <c r="D39" s="37"/>
    </row>
  </sheetData>
  <mergeCells count="31">
    <mergeCell ref="A1:D1"/>
    <mergeCell ref="A2:D2"/>
    <mergeCell ref="A4:D4"/>
    <mergeCell ref="C5:D5"/>
    <mergeCell ref="C6:D6"/>
    <mergeCell ref="C7:D7"/>
    <mergeCell ref="C8:D8"/>
    <mergeCell ref="C9:D9"/>
    <mergeCell ref="C10:D10"/>
    <mergeCell ref="C11:D11"/>
    <mergeCell ref="A13:D13"/>
    <mergeCell ref="C14:D14"/>
    <mergeCell ref="C15:D15"/>
    <mergeCell ref="C16:D16"/>
    <mergeCell ref="C17:D17"/>
    <mergeCell ref="A19:D19"/>
    <mergeCell ref="C20:D20"/>
    <mergeCell ref="C21:D21"/>
    <mergeCell ref="C22:D22"/>
    <mergeCell ref="C24:D24"/>
    <mergeCell ref="A26:D26"/>
    <mergeCell ref="C27:D27"/>
    <mergeCell ref="C28:D28"/>
    <mergeCell ref="A30:D30"/>
    <mergeCell ref="C31:D31"/>
    <mergeCell ref="C32:D32"/>
    <mergeCell ref="C33:D33"/>
    <mergeCell ref="A36:D36"/>
    <mergeCell ref="A37:D37"/>
    <mergeCell ref="A38:D38"/>
    <mergeCell ref="A39:D39"/>
  </mergeCells>
  <hyperlinks>
    <hyperlink ref="A39" r:id="rId2" display="teeptrak.com/en/request-a-demo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9" min="2" style="1" width="10"/>
    <col collapsed="false" customWidth="true" hidden="false" outlineLevel="0" max="11" min="10" style="1" width="13"/>
  </cols>
  <sheetData>
    <row r="1" customFormat="false" ht="21.75" hidden="false" customHeight="true" outlineLevel="0" collapsed="false">
      <c r="A1" s="15" t="s">
        <v>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customFormat="false" ht="15" hidden="false" customHeight="true" outlineLevel="0" collapsed="false">
      <c r="A2" s="16" t="s">
        <v>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4" customFormat="false" ht="15" hidden="false" customHeight="true" outlineLevel="0" collapsed="false">
      <c r="A4" s="38" t="s">
        <v>93</v>
      </c>
      <c r="B4" s="38" t="s">
        <v>94</v>
      </c>
      <c r="C4" s="38" t="s">
        <v>95</v>
      </c>
      <c r="D4" s="38" t="s">
        <v>96</v>
      </c>
      <c r="E4" s="38" t="s">
        <v>97</v>
      </c>
      <c r="F4" s="38" t="s">
        <v>98</v>
      </c>
      <c r="G4" s="38" t="s">
        <v>99</v>
      </c>
      <c r="H4" s="38" t="s">
        <v>100</v>
      </c>
      <c r="I4" s="38" t="s">
        <v>101</v>
      </c>
      <c r="J4" s="38" t="s">
        <v>101</v>
      </c>
      <c r="K4" s="39" t="s">
        <v>102</v>
      </c>
    </row>
    <row r="5" customFormat="false" ht="15" hidden="false" customHeight="true" outlineLevel="0" collapsed="false">
      <c r="A5" s="40" t="s">
        <v>61</v>
      </c>
      <c r="B5" s="41" t="n">
        <v>420</v>
      </c>
      <c r="C5" s="41" t="n">
        <v>420</v>
      </c>
      <c r="D5" s="41" t="n">
        <v>420</v>
      </c>
      <c r="E5" s="41" t="n">
        <v>420</v>
      </c>
      <c r="F5" s="41" t="n">
        <v>420</v>
      </c>
      <c r="G5" s="41" t="n">
        <v>210</v>
      </c>
      <c r="H5" s="41" t="n">
        <v>0</v>
      </c>
      <c r="J5" s="42" t="n">
        <f aca="false">SUM(B5:H5)</f>
        <v>2310</v>
      </c>
    </row>
    <row r="6" customFormat="false" ht="15" hidden="false" customHeight="true" outlineLevel="0" collapsed="false">
      <c r="A6" s="40" t="s">
        <v>103</v>
      </c>
      <c r="B6" s="41" t="n">
        <v>45</v>
      </c>
      <c r="C6" s="41" t="n">
        <v>38</v>
      </c>
      <c r="D6" s="41" t="n">
        <v>52</v>
      </c>
      <c r="E6" s="41" t="n">
        <v>41</v>
      </c>
      <c r="F6" s="41" t="n">
        <v>48</v>
      </c>
      <c r="G6" s="41" t="n">
        <v>22</v>
      </c>
      <c r="H6" s="41" t="n">
        <v>0</v>
      </c>
      <c r="J6" s="42" t="n">
        <f aca="false">SUM(B6:H6)</f>
        <v>246</v>
      </c>
    </row>
    <row r="7" customFormat="false" ht="15" hidden="false" customHeight="true" outlineLevel="0" collapsed="false">
      <c r="A7" s="40" t="s">
        <v>104</v>
      </c>
      <c r="B7" s="41" t="n">
        <v>6</v>
      </c>
      <c r="C7" s="41" t="n">
        <v>6</v>
      </c>
      <c r="D7" s="41" t="n">
        <v>6</v>
      </c>
      <c r="E7" s="41" t="n">
        <v>6</v>
      </c>
      <c r="F7" s="41" t="n">
        <v>6</v>
      </c>
      <c r="G7" s="41" t="n">
        <v>6</v>
      </c>
      <c r="H7" s="41" t="n">
        <v>6</v>
      </c>
      <c r="J7" s="43" t="n">
        <f aca="false">AVERAGE(B7:H7)</f>
        <v>6</v>
      </c>
    </row>
    <row r="8" customFormat="false" ht="15" hidden="false" customHeight="true" outlineLevel="0" collapsed="false">
      <c r="A8" s="40" t="s">
        <v>56</v>
      </c>
      <c r="B8" s="41" t="n">
        <v>3420</v>
      </c>
      <c r="C8" s="41" t="n">
        <v>3580</v>
      </c>
      <c r="D8" s="41" t="n">
        <v>3280</v>
      </c>
      <c r="E8" s="41" t="n">
        <v>3510</v>
      </c>
      <c r="F8" s="41" t="n">
        <v>3360</v>
      </c>
      <c r="G8" s="41" t="n">
        <v>1720</v>
      </c>
      <c r="H8" s="41" t="n">
        <v>0</v>
      </c>
      <c r="J8" s="42" t="n">
        <f aca="false">SUM(B8:H8)</f>
        <v>18870</v>
      </c>
    </row>
    <row r="9" customFormat="false" ht="15" hidden="false" customHeight="true" outlineLevel="0" collapsed="false">
      <c r="A9" s="40" t="s">
        <v>105</v>
      </c>
      <c r="B9" s="41" t="n">
        <v>128</v>
      </c>
      <c r="C9" s="41" t="n">
        <v>115</v>
      </c>
      <c r="D9" s="41" t="n">
        <v>142</v>
      </c>
      <c r="E9" s="41" t="n">
        <v>108</v>
      </c>
      <c r="F9" s="41" t="n">
        <v>135</v>
      </c>
      <c r="G9" s="41" t="n">
        <v>65</v>
      </c>
      <c r="H9" s="41" t="n">
        <v>0</v>
      </c>
      <c r="J9" s="42" t="n">
        <f aca="false">SUM(B9:H9)</f>
        <v>693</v>
      </c>
    </row>
    <row r="11" customFormat="false" ht="15" hidden="false" customHeight="true" outlineLevel="0" collapsed="false">
      <c r="A11" s="44" t="s">
        <v>63</v>
      </c>
      <c r="B11" s="45" t="n">
        <f aca="false">MAX(0,B5-B6)</f>
        <v>375</v>
      </c>
      <c r="C11" s="45" t="n">
        <f aca="false">MAX(0,C5-C6)</f>
        <v>382</v>
      </c>
      <c r="D11" s="45" t="n">
        <f aca="false">MAX(0,D5-D6)</f>
        <v>368</v>
      </c>
      <c r="E11" s="45" t="n">
        <f aca="false">MAX(0,E5-E6)</f>
        <v>379</v>
      </c>
      <c r="F11" s="45" t="n">
        <f aca="false">MAX(0,F5-F6)</f>
        <v>372</v>
      </c>
      <c r="G11" s="45" t="n">
        <f aca="false">MAX(0,G5-G6)</f>
        <v>188</v>
      </c>
      <c r="H11" s="45" t="n">
        <f aca="false">MAX(0,H5-H6)</f>
        <v>0</v>
      </c>
      <c r="J11" s="42" t="n">
        <f aca="false">SUM(B11:H11)</f>
        <v>2064</v>
      </c>
    </row>
    <row r="12" customFormat="false" ht="15" hidden="false" customHeight="true" outlineLevel="0" collapsed="false">
      <c r="A12" s="44" t="s">
        <v>65</v>
      </c>
      <c r="B12" s="45" t="n">
        <f aca="false">MAX(0,B8-B9)</f>
        <v>3292</v>
      </c>
      <c r="C12" s="45" t="n">
        <f aca="false">MAX(0,C8-C9)</f>
        <v>3465</v>
      </c>
      <c r="D12" s="45" t="n">
        <f aca="false">MAX(0,D8-D9)</f>
        <v>3138</v>
      </c>
      <c r="E12" s="45" t="n">
        <f aca="false">MAX(0,E8-E9)</f>
        <v>3402</v>
      </c>
      <c r="F12" s="45" t="n">
        <f aca="false">MAX(0,F8-F9)</f>
        <v>3225</v>
      </c>
      <c r="G12" s="45" t="n">
        <f aca="false">MAX(0,G8-G9)</f>
        <v>1655</v>
      </c>
      <c r="H12" s="45" t="n">
        <f aca="false">MAX(0,H8-H9)</f>
        <v>0</v>
      </c>
      <c r="J12" s="42" t="n">
        <f aca="false">SUM(B12:H12)</f>
        <v>18177</v>
      </c>
    </row>
    <row r="14" customFormat="false" ht="15" hidden="false" customHeight="true" outlineLevel="0" collapsed="false">
      <c r="A14" s="36" t="s">
        <v>106</v>
      </c>
      <c r="B14" s="36"/>
      <c r="C14" s="36"/>
      <c r="D14" s="36"/>
      <c r="E14" s="36"/>
      <c r="F14" s="36"/>
      <c r="G14" s="36"/>
      <c r="H14" s="36"/>
      <c r="I14" s="36"/>
      <c r="J14" s="36"/>
    </row>
    <row r="15" customFormat="false" ht="15" hidden="false" customHeight="true" outlineLevel="0" collapsed="false">
      <c r="A15" s="29" t="s">
        <v>20</v>
      </c>
      <c r="B15" s="46" t="n">
        <f aca="false">IFERROR(B11/B5,0)</f>
        <v>0.892857142857143</v>
      </c>
      <c r="C15" s="46" t="n">
        <f aca="false">IFERROR(C11/C5,0)</f>
        <v>0.90952380952381</v>
      </c>
      <c r="D15" s="46" t="n">
        <f aca="false">IFERROR(D11/D5,0)</f>
        <v>0.876190476190476</v>
      </c>
      <c r="E15" s="46" t="n">
        <f aca="false">IFERROR(E11/E5,0)</f>
        <v>0.902380952380952</v>
      </c>
      <c r="F15" s="46" t="n">
        <f aca="false">IFERROR(F11/F5,0)</f>
        <v>0.885714285714286</v>
      </c>
      <c r="G15" s="46" t="n">
        <f aca="false">IFERROR(G11/G5,0)</f>
        <v>0.895238095238095</v>
      </c>
      <c r="H15" s="46" t="n">
        <f aca="false">IFERROR(H11/H5,0)</f>
        <v>0</v>
      </c>
      <c r="K15" s="31" t="n">
        <f aca="false">IFERROR(J11/J5,0)</f>
        <v>0.893506493506494</v>
      </c>
    </row>
    <row r="16" customFormat="false" ht="15" hidden="false" customHeight="true" outlineLevel="0" collapsed="false">
      <c r="A16" s="29" t="s">
        <v>23</v>
      </c>
      <c r="B16" s="46" t="n">
        <f aca="false">IFERROR((B8*B7)/(B11*60),0)</f>
        <v>0.912</v>
      </c>
      <c r="C16" s="46" t="n">
        <f aca="false">IFERROR((C8*C7)/(C11*60),0)</f>
        <v>0.93717277486911</v>
      </c>
      <c r="D16" s="46" t="n">
        <f aca="false">IFERROR((D8*D7)/(D11*60),0)</f>
        <v>0.891304347826087</v>
      </c>
      <c r="E16" s="46" t="n">
        <f aca="false">IFERROR((E8*E7)/(E11*60),0)</f>
        <v>0.926121372031662</v>
      </c>
      <c r="F16" s="46" t="n">
        <f aca="false">IFERROR((F8*F7)/(F11*60),0)</f>
        <v>0.903225806451613</v>
      </c>
      <c r="G16" s="46" t="n">
        <f aca="false">IFERROR((G8*G7)/(G11*60),0)</f>
        <v>0.914893617021277</v>
      </c>
      <c r="H16" s="46" t="n">
        <f aca="false">IFERROR((H8*H7)/(H11*60),0)</f>
        <v>0</v>
      </c>
      <c r="K16" s="31" t="n">
        <f aca="false">IFERROR((J8*J7)/(J11*60),0)</f>
        <v>0.914244186046512</v>
      </c>
    </row>
    <row r="17" customFormat="false" ht="15" hidden="false" customHeight="true" outlineLevel="0" collapsed="false">
      <c r="A17" s="29" t="s">
        <v>26</v>
      </c>
      <c r="B17" s="46" t="n">
        <f aca="false">IFERROR(B12/B8,0)</f>
        <v>0.962573099415205</v>
      </c>
      <c r="C17" s="46" t="n">
        <f aca="false">IFERROR(C12/C8,0)</f>
        <v>0.967877094972067</v>
      </c>
      <c r="D17" s="46" t="n">
        <f aca="false">IFERROR(D12/D8,0)</f>
        <v>0.956707317073171</v>
      </c>
      <c r="E17" s="46" t="n">
        <f aca="false">IFERROR(E12/E8,0)</f>
        <v>0.969230769230769</v>
      </c>
      <c r="F17" s="46" t="n">
        <f aca="false">IFERROR(F12/F8,0)</f>
        <v>0.959821428571429</v>
      </c>
      <c r="G17" s="46" t="n">
        <f aca="false">IFERROR(G12/G8,0)</f>
        <v>0.962209302325581</v>
      </c>
      <c r="H17" s="46" t="n">
        <f aca="false">IFERROR(H12/H8,0)</f>
        <v>0</v>
      </c>
      <c r="K17" s="31" t="n">
        <f aca="false">IFERROR(J12/J8,0)</f>
        <v>0.963275039745628</v>
      </c>
    </row>
    <row r="18" customFormat="false" ht="17.25" hidden="false" customHeight="true" outlineLevel="0" collapsed="false">
      <c r="A18" s="47" t="s">
        <v>73</v>
      </c>
      <c r="B18" s="31" t="n">
        <f aca="false">B15*B16*B17</f>
        <v>0.783809523809524</v>
      </c>
      <c r="C18" s="31" t="n">
        <f aca="false">C15*C16*C17</f>
        <v>0.825</v>
      </c>
      <c r="D18" s="31" t="n">
        <f aca="false">D15*D16*D17</f>
        <v>0.747142857142857</v>
      </c>
      <c r="E18" s="31" t="n">
        <f aca="false">E15*E16*E17</f>
        <v>0.81</v>
      </c>
      <c r="F18" s="31" t="n">
        <f aca="false">F15*F16*F17</f>
        <v>0.767857142857143</v>
      </c>
      <c r="G18" s="31" t="n">
        <f aca="false">G15*G16*G17</f>
        <v>0.788095238095238</v>
      </c>
      <c r="H18" s="31" t="n">
        <f aca="false">H15*H16*H17</f>
        <v>0</v>
      </c>
      <c r="K18" s="48" t="n">
        <f aca="false">K15*K16*K17</f>
        <v>0.786883116883117</v>
      </c>
    </row>
    <row r="20" customFormat="false" ht="15" hidden="false" customHeight="true" outlineLevel="0" collapsed="false">
      <c r="A20" s="32" t="s">
        <v>107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Format="false" ht="15" hidden="false" customHeight="true" outlineLevel="0" collapsed="false">
      <c r="A21" s="49" t="s">
        <v>108</v>
      </c>
      <c r="B21" s="50" t="str">
        <f aca="false">INDEX(B4:H4,MATCH(MAX(B18:H18),B18:H18,0))</f>
        <v>Tue</v>
      </c>
      <c r="C21" s="51" t="n">
        <f aca="false">MAX(B18:H18)</f>
        <v>0.825</v>
      </c>
      <c r="D21" s="25" t="s">
        <v>109</v>
      </c>
      <c r="E21" s="25"/>
      <c r="F21" s="25"/>
      <c r="G21" s="25"/>
      <c r="H21" s="25"/>
      <c r="I21" s="25"/>
      <c r="J21" s="25"/>
      <c r="K21" s="25"/>
    </row>
    <row r="22" customFormat="false" ht="15" hidden="false" customHeight="true" outlineLevel="0" collapsed="false">
      <c r="A22" s="49" t="s">
        <v>110</v>
      </c>
      <c r="B22" s="52" t="str">
        <f aca="false">INDEX(B4:H4,MATCH(SMALL(B18:H18,COUNTIF(B18:H18,0)+1),B18:H18,0))</f>
        <v>Wed</v>
      </c>
      <c r="C22" s="53" t="n">
        <f aca="false">SMALL(B18:H18,COUNTIF(B18:H18,0)+1)</f>
        <v>0.747142857142857</v>
      </c>
      <c r="D22" s="25" t="s">
        <v>111</v>
      </c>
      <c r="E22" s="25"/>
      <c r="F22" s="25"/>
      <c r="G22" s="25"/>
      <c r="H22" s="25"/>
      <c r="I22" s="25"/>
      <c r="J22" s="25"/>
      <c r="K22" s="25"/>
    </row>
    <row r="24" customFormat="false" ht="15" hidden="false" customHeight="true" outlineLevel="0" collapsed="false">
      <c r="A24" s="36" t="s">
        <v>112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customFormat="false" ht="15" hidden="false" customHeight="true" outlineLevel="0" collapsed="false">
      <c r="A25" s="40" t="s">
        <v>113</v>
      </c>
      <c r="B25" s="19" t="n">
        <v>180</v>
      </c>
      <c r="C25" s="54" t="s">
        <v>114</v>
      </c>
      <c r="D25" s="54"/>
      <c r="E25" s="54"/>
      <c r="F25" s="54"/>
      <c r="G25" s="54"/>
      <c r="H25" s="54"/>
      <c r="I25" s="54"/>
      <c r="J25" s="54"/>
      <c r="K25" s="54"/>
    </row>
    <row r="26" customFormat="false" ht="15" hidden="false" customHeight="true" outlineLevel="0" collapsed="false">
      <c r="A26" s="40" t="s">
        <v>115</v>
      </c>
      <c r="B26" s="55" t="n">
        <f aca="false">J11/60</f>
        <v>34.4</v>
      </c>
    </row>
    <row r="27" customFormat="false" ht="15" hidden="false" customHeight="true" outlineLevel="0" collapsed="false">
      <c r="A27" s="56" t="s">
        <v>116</v>
      </c>
      <c r="B27" s="57" t="n">
        <f aca="false">B26*B25*(1-K18)</f>
        <v>1319.61974025974</v>
      </c>
      <c r="C27" s="58" t="s">
        <v>117</v>
      </c>
      <c r="D27" s="58"/>
      <c r="E27" s="58"/>
      <c r="F27" s="58"/>
      <c r="G27" s="58"/>
      <c r="H27" s="58"/>
      <c r="I27" s="58"/>
      <c r="J27" s="58"/>
      <c r="K27" s="58"/>
    </row>
  </sheetData>
  <mergeCells count="9">
    <mergeCell ref="A1:M1"/>
    <mergeCell ref="A2:M2"/>
    <mergeCell ref="A14:J14"/>
    <mergeCell ref="A20:K20"/>
    <mergeCell ref="D21:K21"/>
    <mergeCell ref="D22:K22"/>
    <mergeCell ref="A24:K24"/>
    <mergeCell ref="C25:K25"/>
    <mergeCell ref="C27:K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40"/>
  </cols>
  <sheetData>
    <row r="1" customFormat="false" ht="21.75" hidden="false" customHeight="true" outlineLevel="0" collapsed="false">
      <c r="A1" s="15" t="s">
        <v>118</v>
      </c>
      <c r="B1" s="15"/>
      <c r="C1" s="15"/>
      <c r="D1" s="15"/>
      <c r="E1" s="15"/>
      <c r="F1" s="15"/>
    </row>
    <row r="2" customFormat="false" ht="15" hidden="false" customHeight="true" outlineLevel="0" collapsed="false">
      <c r="A2" s="16" t="s">
        <v>119</v>
      </c>
      <c r="B2" s="16"/>
      <c r="C2" s="16"/>
      <c r="D2" s="16"/>
      <c r="E2" s="16"/>
      <c r="F2" s="16"/>
    </row>
    <row r="4" customFormat="false" ht="30" hidden="false" customHeight="true" outlineLevel="0" collapsed="false">
      <c r="A4" s="59" t="s">
        <v>120</v>
      </c>
      <c r="B4" s="59" t="s">
        <v>121</v>
      </c>
      <c r="C4" s="59" t="s">
        <v>122</v>
      </c>
      <c r="D4" s="59" t="s">
        <v>123</v>
      </c>
      <c r="E4" s="59" t="s">
        <v>124</v>
      </c>
      <c r="F4" s="59" t="s">
        <v>125</v>
      </c>
    </row>
    <row r="6" customFormat="false" ht="15" hidden="false" customHeight="true" outlineLevel="0" collapsed="false">
      <c r="A6" s="60" t="s">
        <v>126</v>
      </c>
      <c r="B6" s="19" t="n">
        <v>480</v>
      </c>
      <c r="C6" s="61" t="s">
        <v>127</v>
      </c>
    </row>
    <row r="8" customFormat="false" ht="23.25" hidden="false" customHeight="true" outlineLevel="0" collapsed="false">
      <c r="A8" s="29" t="s">
        <v>128</v>
      </c>
      <c r="B8" s="62" t="s">
        <v>20</v>
      </c>
      <c r="C8" s="19" t="n">
        <v>35</v>
      </c>
      <c r="D8" s="63" t="n">
        <f aca="false">IFERROR(C8/$B$6,0)</f>
        <v>0.0729166666666667</v>
      </c>
      <c r="E8" s="64" t="n">
        <f aca="false">RANK(C8,$C$8:$C$13,0)</f>
        <v>2</v>
      </c>
      <c r="F8" s="65" t="s">
        <v>129</v>
      </c>
    </row>
    <row r="9" customFormat="false" ht="23.25" hidden="false" customHeight="true" outlineLevel="0" collapsed="false">
      <c r="A9" s="29" t="s">
        <v>130</v>
      </c>
      <c r="B9" s="62" t="s">
        <v>20</v>
      </c>
      <c r="C9" s="19" t="n">
        <v>28</v>
      </c>
      <c r="D9" s="63" t="n">
        <f aca="false">IFERROR(C9/$B$6,0)</f>
        <v>0.0583333333333333</v>
      </c>
      <c r="E9" s="64" t="n">
        <f aca="false">RANK(C9,$C$8:$C$13,0)</f>
        <v>3</v>
      </c>
      <c r="F9" s="65" t="s">
        <v>131</v>
      </c>
    </row>
    <row r="10" customFormat="false" ht="23.25" hidden="false" customHeight="true" outlineLevel="0" collapsed="false">
      <c r="A10" s="29" t="s">
        <v>132</v>
      </c>
      <c r="B10" s="66" t="s">
        <v>23</v>
      </c>
      <c r="C10" s="19" t="n">
        <v>52</v>
      </c>
      <c r="D10" s="63" t="n">
        <f aca="false">IFERROR(C10/$B$6,0)</f>
        <v>0.108333333333333</v>
      </c>
      <c r="E10" s="64" t="n">
        <f aca="false">RANK(C10,$C$8:$C$13,0)</f>
        <v>1</v>
      </c>
      <c r="F10" s="65" t="s">
        <v>133</v>
      </c>
    </row>
    <row r="11" customFormat="false" ht="23.25" hidden="false" customHeight="true" outlineLevel="0" collapsed="false">
      <c r="A11" s="29" t="s">
        <v>134</v>
      </c>
      <c r="B11" s="66" t="s">
        <v>23</v>
      </c>
      <c r="C11" s="19" t="n">
        <v>18</v>
      </c>
      <c r="D11" s="63" t="n">
        <f aca="false">IFERROR(C11/$B$6,0)</f>
        <v>0.0375</v>
      </c>
      <c r="E11" s="64" t="n">
        <f aca="false">RANK(C11,$C$8:$C$13,0)</f>
        <v>4</v>
      </c>
      <c r="F11" s="65" t="s">
        <v>135</v>
      </c>
    </row>
    <row r="12" customFormat="false" ht="23.25" hidden="false" customHeight="true" outlineLevel="0" collapsed="false">
      <c r="A12" s="29" t="s">
        <v>136</v>
      </c>
      <c r="B12" s="67" t="s">
        <v>26</v>
      </c>
      <c r="C12" s="19" t="n">
        <v>15</v>
      </c>
      <c r="D12" s="63" t="n">
        <f aca="false">IFERROR(C12/$B$6,0)</f>
        <v>0.03125</v>
      </c>
      <c r="E12" s="64" t="n">
        <f aca="false">RANK(C12,$C$8:$C$13,0)</f>
        <v>5</v>
      </c>
      <c r="F12" s="65" t="s">
        <v>137</v>
      </c>
    </row>
    <row r="13" customFormat="false" ht="23.25" hidden="false" customHeight="true" outlineLevel="0" collapsed="false">
      <c r="A13" s="29" t="s">
        <v>138</v>
      </c>
      <c r="B13" s="67" t="s">
        <v>26</v>
      </c>
      <c r="C13" s="19" t="n">
        <v>8</v>
      </c>
      <c r="D13" s="63" t="n">
        <f aca="false">IFERROR(C13/$B$6,0)</f>
        <v>0.0166666666666667</v>
      </c>
      <c r="E13" s="64" t="n">
        <f aca="false">RANK(C13,$C$8:$C$13,0)</f>
        <v>6</v>
      </c>
      <c r="F13" s="65" t="s">
        <v>139</v>
      </c>
    </row>
    <row r="15" customFormat="false" ht="15" hidden="false" customHeight="true" outlineLevel="0" collapsed="false">
      <c r="A15" s="68" t="s">
        <v>140</v>
      </c>
      <c r="B15" s="68"/>
      <c r="C15" s="69" t="n">
        <f aca="false">SUM(C8:C13)</f>
        <v>156</v>
      </c>
      <c r="D15" s="70" t="n">
        <f aca="false">C15/B6</f>
        <v>0.325</v>
      </c>
      <c r="E15" s="71" t="s">
        <v>141</v>
      </c>
      <c r="F15" s="71"/>
    </row>
    <row r="18" customFormat="false" ht="15" hidden="false" customHeight="true" outlineLevel="0" collapsed="false">
      <c r="A18" s="32" t="s">
        <v>142</v>
      </c>
      <c r="B18" s="32"/>
      <c r="C18" s="32"/>
      <c r="D18" s="32"/>
      <c r="E18" s="32"/>
      <c r="F18" s="32"/>
    </row>
    <row r="19" customFormat="false" ht="15" hidden="false" customHeight="true" outlineLevel="0" collapsed="false">
      <c r="A19" s="6" t="s">
        <v>143</v>
      </c>
      <c r="B19" s="72" t="str">
        <f aca="false">INDEX(A8:A13,MATCH(MAX(C8:C13),C8:C13,0))</f>
        <v>3. Idling &amp; Minor Stops (&lt;5min)</v>
      </c>
      <c r="C19" s="72"/>
      <c r="D19" s="72"/>
      <c r="E19" s="72"/>
      <c r="F19" s="72"/>
    </row>
    <row r="20" customFormat="false" ht="15" hidden="false" customHeight="true" outlineLevel="0" collapsed="false">
      <c r="A20" s="6" t="s">
        <v>144</v>
      </c>
      <c r="B20" s="5" t="n">
        <f aca="false">MAX(C8:C13)</f>
        <v>52</v>
      </c>
      <c r="C20" s="54" t="s">
        <v>145</v>
      </c>
      <c r="D20" s="54"/>
      <c r="E20" s="54"/>
      <c r="F20" s="54"/>
    </row>
    <row r="21" customFormat="false" ht="15" hidden="false" customHeight="true" outlineLevel="0" collapsed="false">
      <c r="A21" s="6" t="s">
        <v>146</v>
      </c>
      <c r="B21" s="73" t="n">
        <f aca="false">(MAX(C8:C13)*200)/60</f>
        <v>173.333333333333</v>
      </c>
      <c r="C21" s="54" t="s">
        <v>147</v>
      </c>
      <c r="D21" s="54"/>
      <c r="E21" s="54"/>
      <c r="F21" s="54"/>
    </row>
    <row r="22" customFormat="false" ht="15" hidden="false" customHeight="true" outlineLevel="0" collapsed="false">
      <c r="A22" s="6" t="s">
        <v>148</v>
      </c>
      <c r="B22" s="72" t="str">
        <f aca="false">INDEX(F8:F13,MATCH(MAX(C8:C13),C8:C13,0))</f>
        <v>Root cause analysis + Kaizen — often invisible to manual tracking</v>
      </c>
      <c r="C22" s="72"/>
      <c r="D22" s="72"/>
      <c r="E22" s="72"/>
      <c r="F22" s="72"/>
    </row>
    <row r="25" customFormat="false" ht="15.75" hidden="false" customHeight="true" outlineLevel="0" collapsed="false">
      <c r="A25" s="22" t="s">
        <v>149</v>
      </c>
      <c r="B25" s="22"/>
      <c r="C25" s="22"/>
      <c r="D25" s="22"/>
      <c r="E25" s="22"/>
      <c r="F25" s="22"/>
    </row>
    <row r="26" customFormat="false" ht="15" hidden="false" customHeight="true" outlineLevel="0" collapsed="false">
      <c r="A26" s="74" t="s">
        <v>150</v>
      </c>
      <c r="B26" s="74"/>
      <c r="C26" s="74"/>
      <c r="D26" s="74"/>
      <c r="E26" s="74"/>
      <c r="F26" s="74"/>
    </row>
    <row r="27" customFormat="false" ht="15" hidden="false" customHeight="true" outlineLevel="0" collapsed="false">
      <c r="A27" s="13" t="s">
        <v>151</v>
      </c>
      <c r="B27" s="13"/>
      <c r="C27" s="13"/>
      <c r="D27" s="13"/>
      <c r="E27" s="13"/>
      <c r="F27" s="13"/>
    </row>
    <row r="28" customFormat="false" ht="15" hidden="false" customHeight="true" outlineLevel="0" collapsed="false">
      <c r="A28" s="13" t="s">
        <v>152</v>
      </c>
      <c r="B28" s="13"/>
      <c r="C28" s="13"/>
      <c r="D28" s="13"/>
      <c r="E28" s="13"/>
      <c r="F28" s="13"/>
    </row>
    <row r="30" customFormat="false" ht="13.5" hidden="false" customHeight="true" outlineLevel="0" collapsed="false">
      <c r="A30" s="37" t="s">
        <v>153</v>
      </c>
      <c r="B30" s="37"/>
      <c r="C30" s="37"/>
      <c r="D30" s="37"/>
      <c r="E30" s="37"/>
      <c r="F30" s="37"/>
    </row>
  </sheetData>
  <mergeCells count="14">
    <mergeCell ref="A1:F1"/>
    <mergeCell ref="A2:F2"/>
    <mergeCell ref="A15:B15"/>
    <mergeCell ref="E15:F15"/>
    <mergeCell ref="A18:F18"/>
    <mergeCell ref="B19:F19"/>
    <mergeCell ref="C20:F20"/>
    <mergeCell ref="C21:F21"/>
    <mergeCell ref="B22:F22"/>
    <mergeCell ref="A25:F25"/>
    <mergeCell ref="A26:F26"/>
    <mergeCell ref="A27:F27"/>
    <mergeCell ref="A28:F28"/>
    <mergeCell ref="A30:F30"/>
  </mergeCells>
  <hyperlinks>
    <hyperlink ref="A30" r:id="rId2" display="Measure your real micro-stops in 48h with TeepTrak — free PO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22"/>
    <col collapsed="false" customWidth="true" hidden="false" outlineLevel="0" max="3" min="3" style="1" width="26"/>
    <col collapsed="false" customWidth="true" hidden="false" outlineLevel="0" max="4" min="4" style="1" width="18"/>
  </cols>
  <sheetData>
    <row r="1" customFormat="false" ht="21.75" hidden="false" customHeight="true" outlineLevel="0" collapsed="false">
      <c r="A1" s="15" t="s">
        <v>154</v>
      </c>
      <c r="B1" s="15"/>
      <c r="C1" s="15"/>
      <c r="D1" s="15"/>
    </row>
    <row r="2" customFormat="false" ht="15" hidden="false" customHeight="true" outlineLevel="0" collapsed="false">
      <c r="A2" s="16" t="s">
        <v>155</v>
      </c>
      <c r="B2" s="16"/>
      <c r="C2" s="16"/>
      <c r="D2" s="16"/>
    </row>
    <row r="4" customFormat="false" ht="15.75" hidden="false" customHeight="true" outlineLevel="0" collapsed="false">
      <c r="A4" s="17" t="s">
        <v>156</v>
      </c>
      <c r="B4" s="17"/>
      <c r="C4" s="17"/>
      <c r="D4" s="17"/>
    </row>
    <row r="5" customFormat="false" ht="15" hidden="false" customHeight="true" outlineLevel="0" collapsed="false">
      <c r="A5" s="29" t="s">
        <v>157</v>
      </c>
      <c r="B5" s="75" t="n">
        <v>0.62</v>
      </c>
      <c r="C5" s="20" t="s">
        <v>158</v>
      </c>
      <c r="D5" s="20"/>
    </row>
    <row r="6" customFormat="false" ht="15" hidden="false" customHeight="true" outlineLevel="0" collapsed="false">
      <c r="A6" s="29" t="s">
        <v>159</v>
      </c>
      <c r="B6" s="76" t="n">
        <v>180</v>
      </c>
      <c r="C6" s="20" t="s">
        <v>160</v>
      </c>
      <c r="D6" s="20"/>
    </row>
    <row r="7" customFormat="false" ht="15" hidden="false" customHeight="true" outlineLevel="0" collapsed="false">
      <c r="A7" s="29" t="s">
        <v>161</v>
      </c>
      <c r="B7" s="77" t="n">
        <v>4500</v>
      </c>
      <c r="C7" s="20" t="s">
        <v>162</v>
      </c>
      <c r="D7" s="20"/>
    </row>
    <row r="9" customFormat="false" ht="15" hidden="false" customHeight="true" outlineLevel="0" collapsed="false">
      <c r="A9" s="29" t="s">
        <v>163</v>
      </c>
      <c r="B9" s="78" t="n">
        <f aca="false">B5*B6*B7</f>
        <v>502200</v>
      </c>
    </row>
    <row r="11" customFormat="false" ht="15.75" hidden="false" customHeight="true" outlineLevel="0" collapsed="false">
      <c r="A11" s="22" t="s">
        <v>164</v>
      </c>
      <c r="B11" s="22"/>
      <c r="C11" s="22"/>
      <c r="D11" s="22"/>
    </row>
    <row r="12" customFormat="false" ht="15" hidden="false" customHeight="true" outlineLevel="0" collapsed="false">
      <c r="A12" s="29" t="s">
        <v>165</v>
      </c>
      <c r="B12" s="75" t="n">
        <v>0.8</v>
      </c>
      <c r="C12" s="20" t="s">
        <v>166</v>
      </c>
      <c r="D12" s="20"/>
    </row>
    <row r="13" customFormat="false" ht="15" hidden="false" customHeight="true" outlineLevel="0" collapsed="false">
      <c r="A13" s="29" t="s">
        <v>167</v>
      </c>
      <c r="B13" s="79" t="n">
        <f aca="false">B12-B5</f>
        <v>0.18</v>
      </c>
      <c r="C13" s="35" t="s">
        <v>168</v>
      </c>
      <c r="D13" s="35"/>
    </row>
    <row r="14" customFormat="false" ht="15" hidden="false" customHeight="true" outlineLevel="0" collapsed="false">
      <c r="A14" s="29" t="s">
        <v>169</v>
      </c>
      <c r="B14" s="78" t="n">
        <f aca="false">B12*B6*B7</f>
        <v>648000</v>
      </c>
    </row>
    <row r="16" customFormat="false" ht="39.75" hidden="false" customHeight="true" outlineLevel="0" collapsed="false">
      <c r="A16" s="80" t="s">
        <v>170</v>
      </c>
      <c r="B16" s="81" t="n">
        <f aca="false">B14-B9</f>
        <v>145800</v>
      </c>
      <c r="C16" s="82" t="s">
        <v>171</v>
      </c>
      <c r="D16" s="82"/>
    </row>
    <row r="18" customFormat="false" ht="15" hidden="false" customHeight="true" outlineLevel="0" collapsed="false">
      <c r="A18" s="29" t="s">
        <v>172</v>
      </c>
      <c r="B18" s="83" t="n">
        <f aca="false">B16/(B13*100)</f>
        <v>8100</v>
      </c>
      <c r="C18" s="35" t="s">
        <v>173</v>
      </c>
      <c r="D18" s="35"/>
    </row>
    <row r="21" customFormat="false" ht="15" hidden="false" customHeight="true" outlineLevel="0" collapsed="false">
      <c r="A21" s="84" t="s">
        <v>174</v>
      </c>
      <c r="B21" s="84"/>
      <c r="C21" s="84"/>
      <c r="D21" s="84"/>
    </row>
    <row r="22" customFormat="false" ht="15" hidden="false" customHeight="true" outlineLevel="0" collapsed="false">
      <c r="A22" s="38" t="s">
        <v>175</v>
      </c>
      <c r="B22" s="38" t="s">
        <v>176</v>
      </c>
      <c r="C22" s="38" t="s">
        <v>177</v>
      </c>
      <c r="D22" s="38" t="s">
        <v>178</v>
      </c>
    </row>
    <row r="23" customFormat="false" ht="15" hidden="false" customHeight="true" outlineLevel="0" collapsed="false">
      <c r="A23" s="34" t="n">
        <v>0.7</v>
      </c>
      <c r="B23" s="85" t="n">
        <f aca="false">A23-$B$5</f>
        <v>0.08</v>
      </c>
      <c r="C23" s="83" t="n">
        <f aca="false">IF(A23&gt;$B$5,(A23-$B$5)*$B$6*$B$7,0)</f>
        <v>64800</v>
      </c>
      <c r="D23" s="86" t="s">
        <v>179</v>
      </c>
    </row>
    <row r="24" customFormat="false" ht="15" hidden="false" customHeight="true" outlineLevel="0" collapsed="false">
      <c r="A24" s="34" t="n">
        <v>0.75</v>
      </c>
      <c r="B24" s="85" t="n">
        <f aca="false">A24-$B$5</f>
        <v>0.13</v>
      </c>
      <c r="C24" s="83" t="n">
        <f aca="false">IF(A24&gt;$B$5,(A24-$B$5)*$B$6*$B$7,0)</f>
        <v>105300</v>
      </c>
      <c r="D24" s="86" t="s">
        <v>180</v>
      </c>
    </row>
    <row r="25" customFormat="false" ht="15" hidden="false" customHeight="true" outlineLevel="0" collapsed="false">
      <c r="A25" s="34" t="n">
        <v>0.8</v>
      </c>
      <c r="B25" s="85" t="n">
        <f aca="false">A25-$B$5</f>
        <v>0.18</v>
      </c>
      <c r="C25" s="83" t="n">
        <f aca="false">IF(A25&gt;$B$5,(A25-$B$5)*$B$6*$B$7,0)</f>
        <v>145800</v>
      </c>
      <c r="D25" s="86" t="s">
        <v>181</v>
      </c>
    </row>
    <row r="26" customFormat="false" ht="15" hidden="false" customHeight="true" outlineLevel="0" collapsed="false">
      <c r="A26" s="34" t="n">
        <v>0.85</v>
      </c>
      <c r="B26" s="85" t="n">
        <f aca="false">A26-$B$5</f>
        <v>0.23</v>
      </c>
      <c r="C26" s="83" t="n">
        <f aca="false">IF(A26&gt;$B$5,(A26-$B$5)*$B$6*$B$7,0)</f>
        <v>186300</v>
      </c>
      <c r="D26" s="86" t="s">
        <v>182</v>
      </c>
    </row>
    <row r="27" customFormat="false" ht="15" hidden="false" customHeight="true" outlineLevel="0" collapsed="false">
      <c r="A27" s="34" t="n">
        <v>0.9</v>
      </c>
      <c r="B27" s="85" t="n">
        <f aca="false">A27-$B$5</f>
        <v>0.28</v>
      </c>
      <c r="C27" s="83" t="n">
        <f aca="false">IF(A27&gt;$B$5,(A27-$B$5)*$B$6*$B$7,0)</f>
        <v>226800</v>
      </c>
      <c r="D27" s="86" t="s">
        <v>183</v>
      </c>
    </row>
    <row r="30" customFormat="false" ht="15.75" hidden="false" customHeight="true" outlineLevel="0" collapsed="false">
      <c r="A30" s="22" t="s">
        <v>184</v>
      </c>
      <c r="B30" s="22"/>
      <c r="C30" s="22"/>
      <c r="D30" s="22"/>
    </row>
    <row r="31" customFormat="false" ht="15" hidden="false" customHeight="true" outlineLevel="0" collapsed="false">
      <c r="A31" s="13" t="s">
        <v>185</v>
      </c>
      <c r="B31" s="13"/>
      <c r="C31" s="13"/>
      <c r="D31" s="13"/>
    </row>
    <row r="32" customFormat="false" ht="15" hidden="false" customHeight="true" outlineLevel="0" collapsed="false">
      <c r="A32" s="13" t="s">
        <v>186</v>
      </c>
      <c r="B32" s="13"/>
      <c r="C32" s="13"/>
      <c r="D32" s="13"/>
    </row>
    <row r="33" customFormat="false" ht="13.5" hidden="false" customHeight="true" outlineLevel="0" collapsed="false">
      <c r="A33" s="37" t="s">
        <v>90</v>
      </c>
      <c r="B33" s="37"/>
      <c r="C33" s="37"/>
      <c r="D33" s="37"/>
    </row>
  </sheetData>
  <mergeCells count="16">
    <mergeCell ref="A1:D1"/>
    <mergeCell ref="A2:D2"/>
    <mergeCell ref="A4:D4"/>
    <mergeCell ref="C5:D5"/>
    <mergeCell ref="C6:D6"/>
    <mergeCell ref="C7:D7"/>
    <mergeCell ref="A11:D11"/>
    <mergeCell ref="C12:D12"/>
    <mergeCell ref="C13:D13"/>
    <mergeCell ref="C16:D16"/>
    <mergeCell ref="C18:D18"/>
    <mergeCell ref="A21:D21"/>
    <mergeCell ref="A30:D30"/>
    <mergeCell ref="A31:D31"/>
    <mergeCell ref="A32:D32"/>
    <mergeCell ref="A33:D33"/>
  </mergeCells>
  <hyperlinks>
    <hyperlink ref="A33" r:id="rId2" display="teeptrak.com/en/request-a-demo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2026-04-17T20:36:14Z</dcterms:created>
  <dc:creator>openpyxl</dc:creator>
  <dc:description/>
  <dc:language>en-US</dc:language>
  <cp:lastModifiedBy/>
  <dcterms:modified xsi:type="dcterms:W3CDTF">2026-04-17T20:40:10Z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